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5.xml" ContentType="application/vnd.openxmlformats-officedocument.drawingml.chart+xml"/>
  <Override PartName="/xl/drawings/drawing2.xml" ContentType="application/vnd.openxmlformats-officedocument.drawingml.chartshapes+xml"/>
  <Override PartName="/xl/charts/chart26.xml" ContentType="application/vnd.openxmlformats-officedocument.drawingml.chart+xml"/>
  <Override PartName="/xl/drawings/drawing3.xml" ContentType="application/vnd.openxmlformats-officedocument.drawingml.chartshapes+xml"/>
  <Override PartName="/xl/charts/chart27.xml" ContentType="application/vnd.openxmlformats-officedocument.drawingml.chart+xml"/>
  <Override PartName="/xl/drawings/drawing4.xml" ContentType="application/vnd.openxmlformats-officedocument.drawingml.chartshapes+xml"/>
  <Override PartName="/xl/charts/chart28.xml" ContentType="application/vnd.openxmlformats-officedocument.drawingml.chart+xml"/>
  <Override PartName="/xl/drawings/drawing5.xml" ContentType="application/vnd.openxmlformats-officedocument.drawingml.chartshapes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6.xml" ContentType="application/vnd.openxmlformats-officedocument.drawingml.chartshapes+xml"/>
  <Override PartName="/xl/charts/chart31.xml" ContentType="application/vnd.openxmlformats-officedocument.drawingml.chart+xml"/>
  <Override PartName="/xl/drawings/drawing7.xml" ContentType="application/vnd.openxmlformats-officedocument.drawingml.chartshapes+xml"/>
  <Override PartName="/xl/charts/chart32.xml" ContentType="application/vnd.openxmlformats-officedocument.drawingml.chart+xml"/>
  <Override PartName="/xl/drawings/drawing8.xml" ContentType="application/vnd.openxmlformats-officedocument.drawingml.chartshapes+xml"/>
  <Override PartName="/xl/charts/chart33.xml" ContentType="application/vnd.openxmlformats-officedocument.drawingml.chart+xml"/>
  <Override PartName="/xl/drawings/drawing9.xml" ContentType="application/vnd.openxmlformats-officedocument.drawingml.chartshapes+xml"/>
  <Override PartName="/xl/charts/chart34.xml" ContentType="application/vnd.openxmlformats-officedocument.drawingml.chart+xml"/>
  <Override PartName="/xl/drawings/drawing10.xml" ContentType="application/vnd.openxmlformats-officedocument.drawingml.chartshapes+xml"/>
  <Override PartName="/xl/charts/chart35.xml" ContentType="application/vnd.openxmlformats-officedocument.drawingml.chart+xml"/>
  <Override PartName="/xl/drawings/drawing11.xml" ContentType="application/vnd.openxmlformats-officedocument.drawingml.chartshapes+xml"/>
  <Override PartName="/xl/charts/chart36.xml" ContentType="application/vnd.openxmlformats-officedocument.drawingml.chart+xml"/>
  <Override PartName="/xl/drawings/drawing12.xml" ContentType="application/vnd.openxmlformats-officedocument.drawingml.chartshapes+xml"/>
  <Override PartName="/xl/charts/chart37.xml" ContentType="application/vnd.openxmlformats-officedocument.drawingml.chart+xml"/>
  <Override PartName="/xl/drawings/drawing13.xml" ContentType="application/vnd.openxmlformats-officedocument.drawingml.chartshapes+xml"/>
  <Override PartName="/xl/charts/chart38.xml" ContentType="application/vnd.openxmlformats-officedocument.drawingml.chart+xml"/>
  <Override PartName="/xl/drawings/drawing14.xml" ContentType="application/vnd.openxmlformats-officedocument.drawingml.chartshapes+xml"/>
  <Override PartName="/xl/charts/chart39.xml" ContentType="application/vnd.openxmlformats-officedocument.drawingml.chart+xml"/>
  <Override PartName="/xl/drawings/drawing15.xml" ContentType="application/vnd.openxmlformats-officedocument.drawingml.chartshapes+xml"/>
  <Override PartName="/xl/charts/chart40.xml" ContentType="application/vnd.openxmlformats-officedocument.drawingml.chart+xml"/>
  <Override PartName="/xl/drawings/drawing16.xml" ContentType="application/vnd.openxmlformats-officedocument.drawingml.chartshapes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5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5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5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7.xml" ContentType="application/vnd.openxmlformats-officedocument.drawing+xml"/>
  <Override PartName="/xl/comments1.xml" ContentType="application/vnd.openxmlformats-officedocument.spreadsheetml.comments+xml"/>
  <Override PartName="/xl/drawings/drawing18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9.xml" ContentType="application/vnd.openxmlformats-officedocument.drawingml.chartshapes+xml"/>
  <Override PartName="/xl/charts/chart6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6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6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6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6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6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6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6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6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7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7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7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7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7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7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7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7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7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7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8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8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8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8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8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8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86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87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88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89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90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91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92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93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20.xml" ContentType="application/vnd.openxmlformats-officedocument.drawing+xml"/>
  <Override PartName="/xl/comments2.xml" ContentType="application/vnd.openxmlformats-officedocument.spreadsheetml.comments+xml"/>
  <Override PartName="/xl/drawings/drawing21.xml" ContentType="application/vnd.openxmlformats-officedocument.drawing+xml"/>
  <Override PartName="/xl/charts/chart111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/>
  <xr:revisionPtr revIDLastSave="0" documentId="13_ncr:1_{B35C43CD-B76B-4B1A-BCB9-E4774D798D45}" xr6:coauthVersionLast="43" xr6:coauthVersionMax="43" xr10:uidLastSave="{00000000-0000-0000-0000-000000000000}"/>
  <bookViews>
    <workbookView xWindow="-120" yWindow="-120" windowWidth="20730" windowHeight="11160" tabRatio="664" activeTab="4" xr2:uid="{00000000-000D-0000-FFFF-FFFF00000000}"/>
  </bookViews>
  <sheets>
    <sheet name="SheetA" sheetId="4" r:id="rId1"/>
    <sheet name="Sheet1" sheetId="1" r:id="rId2"/>
    <sheet name="Sheet2" sheetId="2" r:id="rId3"/>
    <sheet name="Sheet3" sheetId="3" r:id="rId4"/>
    <sheet name="sheet4" sheetId="5" r:id="rId5"/>
  </sheets>
  <externalReferences>
    <externalReference r:id="rId6"/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6" i="3" l="1"/>
  <c r="A82" i="5" l="1"/>
  <c r="A81" i="5"/>
  <c r="A80" i="5"/>
  <c r="A79" i="5"/>
  <c r="A78" i="5"/>
  <c r="A77" i="5"/>
  <c r="A76" i="5"/>
  <c r="A75" i="5"/>
  <c r="X154" i="4"/>
  <c r="U154" i="4" s="1"/>
  <c r="Y154" i="4"/>
  <c r="W154" i="4" s="1"/>
  <c r="X155" i="4"/>
  <c r="U155" i="4" s="1"/>
  <c r="Y155" i="4"/>
  <c r="W155" i="4" s="1"/>
  <c r="X156" i="4"/>
  <c r="U156" i="4" s="1"/>
  <c r="Y156" i="4"/>
  <c r="W156" i="4" s="1"/>
  <c r="X157" i="4"/>
  <c r="U157" i="4" s="1"/>
  <c r="Y157" i="4"/>
  <c r="W157" i="4" s="1"/>
  <c r="X158" i="4"/>
  <c r="U158" i="4" s="1"/>
  <c r="Y158" i="4"/>
  <c r="W158" i="4" s="1"/>
  <c r="X159" i="4"/>
  <c r="U159" i="4" s="1"/>
  <c r="Y159" i="4"/>
  <c r="W159" i="4" s="1"/>
  <c r="X160" i="4"/>
  <c r="U160" i="4" s="1"/>
  <c r="Y160" i="4"/>
  <c r="W160" i="4" s="1"/>
  <c r="X161" i="4"/>
  <c r="U161" i="4" s="1"/>
  <c r="Y161" i="4"/>
  <c r="W161" i="4" s="1"/>
  <c r="V156" i="4" l="1"/>
  <c r="V161" i="4"/>
  <c r="V157" i="4"/>
  <c r="V155" i="4"/>
  <c r="V160" i="4"/>
  <c r="V158" i="4"/>
  <c r="V154" i="4"/>
  <c r="V159" i="4"/>
  <c r="Y11" i="4"/>
  <c r="Y250" i="4" l="1"/>
  <c r="W250" i="4" s="1"/>
  <c r="X250" i="4"/>
  <c r="U250" i="4" s="1"/>
  <c r="E248" i="4"/>
  <c r="C248" i="4" s="1"/>
  <c r="D248" i="4"/>
  <c r="A248" i="4" s="1"/>
  <c r="Y249" i="4"/>
  <c r="W249" i="4" s="1"/>
  <c r="X249" i="4"/>
  <c r="U249" i="4" s="1"/>
  <c r="E247" i="4"/>
  <c r="C247" i="4" s="1"/>
  <c r="D247" i="4"/>
  <c r="A247" i="4" s="1"/>
  <c r="Y248" i="4"/>
  <c r="W248" i="4" s="1"/>
  <c r="X248" i="4"/>
  <c r="U248" i="4" s="1"/>
  <c r="E246" i="4"/>
  <c r="C246" i="4" s="1"/>
  <c r="D246" i="4"/>
  <c r="A246" i="4" s="1"/>
  <c r="Y247" i="4"/>
  <c r="W247" i="4" s="1"/>
  <c r="X247" i="4"/>
  <c r="U247" i="4" s="1"/>
  <c r="E245" i="4"/>
  <c r="C245" i="4" s="1"/>
  <c r="D245" i="4"/>
  <c r="A245" i="4" s="1"/>
  <c r="Y246" i="4"/>
  <c r="W246" i="4" s="1"/>
  <c r="X246" i="4"/>
  <c r="U246" i="4" s="1"/>
  <c r="E244" i="4"/>
  <c r="C244" i="4" s="1"/>
  <c r="D244" i="4"/>
  <c r="A244" i="4" s="1"/>
  <c r="Y245" i="4"/>
  <c r="W245" i="4" s="1"/>
  <c r="X245" i="4"/>
  <c r="U245" i="4" s="1"/>
  <c r="E243" i="4"/>
  <c r="C243" i="4" s="1"/>
  <c r="D243" i="4"/>
  <c r="A243" i="4" s="1"/>
  <c r="Y244" i="4"/>
  <c r="W244" i="4" s="1"/>
  <c r="X244" i="4"/>
  <c r="U244" i="4" s="1"/>
  <c r="E242" i="4"/>
  <c r="C242" i="4" s="1"/>
  <c r="D242" i="4"/>
  <c r="A242" i="4" s="1"/>
  <c r="Y243" i="4"/>
  <c r="W243" i="4" s="1"/>
  <c r="X243" i="4"/>
  <c r="U243" i="4" s="1"/>
  <c r="E241" i="4"/>
  <c r="C241" i="4" s="1"/>
  <c r="D241" i="4"/>
  <c r="A241" i="4" s="1"/>
  <c r="Y237" i="4"/>
  <c r="W237" i="4" s="1"/>
  <c r="X237" i="4"/>
  <c r="U237" i="4" s="1"/>
  <c r="E234" i="4"/>
  <c r="C234" i="4" s="1"/>
  <c r="D234" i="4"/>
  <c r="A234" i="4" s="1"/>
  <c r="Y236" i="4"/>
  <c r="W236" i="4" s="1"/>
  <c r="X236" i="4"/>
  <c r="U236" i="4" s="1"/>
  <c r="E233" i="4"/>
  <c r="C233" i="4" s="1"/>
  <c r="D233" i="4"/>
  <c r="A233" i="4" s="1"/>
  <c r="Y235" i="4"/>
  <c r="W235" i="4" s="1"/>
  <c r="X235" i="4"/>
  <c r="U235" i="4" s="1"/>
  <c r="E232" i="4"/>
  <c r="C232" i="4" s="1"/>
  <c r="D232" i="4"/>
  <c r="A232" i="4" s="1"/>
  <c r="Y234" i="4"/>
  <c r="W234" i="4" s="1"/>
  <c r="X234" i="4"/>
  <c r="U234" i="4" s="1"/>
  <c r="E231" i="4"/>
  <c r="C231" i="4" s="1"/>
  <c r="D231" i="4"/>
  <c r="A231" i="4" s="1"/>
  <c r="Y233" i="4"/>
  <c r="W233" i="4" s="1"/>
  <c r="X233" i="4"/>
  <c r="U233" i="4" s="1"/>
  <c r="E230" i="4"/>
  <c r="C230" i="4" s="1"/>
  <c r="D230" i="4"/>
  <c r="A230" i="4" s="1"/>
  <c r="Y232" i="4"/>
  <c r="W232" i="4" s="1"/>
  <c r="X232" i="4"/>
  <c r="U232" i="4" s="1"/>
  <c r="E229" i="4"/>
  <c r="C229" i="4" s="1"/>
  <c r="D229" i="4"/>
  <c r="Y231" i="4"/>
  <c r="W231" i="4" s="1"/>
  <c r="X231" i="4"/>
  <c r="U231" i="4" s="1"/>
  <c r="E228" i="4"/>
  <c r="C228" i="4" s="1"/>
  <c r="D228" i="4"/>
  <c r="A228" i="4" s="1"/>
  <c r="Y230" i="4"/>
  <c r="W230" i="4" s="1"/>
  <c r="X230" i="4"/>
  <c r="U230" i="4" s="1"/>
  <c r="E227" i="4"/>
  <c r="C227" i="4" s="1"/>
  <c r="D227" i="4"/>
  <c r="A227" i="4" s="1"/>
  <c r="Y221" i="4"/>
  <c r="W221" i="4" s="1"/>
  <c r="X221" i="4"/>
  <c r="U221" i="4" s="1"/>
  <c r="E216" i="4"/>
  <c r="C216" i="4" s="1"/>
  <c r="D216" i="4"/>
  <c r="A216" i="4" s="1"/>
  <c r="Y220" i="4"/>
  <c r="W220" i="4" s="1"/>
  <c r="X220" i="4"/>
  <c r="U220" i="4" s="1"/>
  <c r="E215" i="4"/>
  <c r="C215" i="4" s="1"/>
  <c r="D215" i="4"/>
  <c r="A215" i="4" s="1"/>
  <c r="Y219" i="4"/>
  <c r="W219" i="4" s="1"/>
  <c r="X219" i="4"/>
  <c r="U219" i="4" s="1"/>
  <c r="E214" i="4"/>
  <c r="C214" i="4" s="1"/>
  <c r="D214" i="4"/>
  <c r="A214" i="4" s="1"/>
  <c r="Y218" i="4"/>
  <c r="W218" i="4" s="1"/>
  <c r="X218" i="4"/>
  <c r="U218" i="4" s="1"/>
  <c r="E213" i="4"/>
  <c r="C213" i="4" s="1"/>
  <c r="D213" i="4"/>
  <c r="A213" i="4" s="1"/>
  <c r="Y217" i="4"/>
  <c r="W217" i="4" s="1"/>
  <c r="X217" i="4"/>
  <c r="U217" i="4" s="1"/>
  <c r="E212" i="4"/>
  <c r="C212" i="4" s="1"/>
  <c r="D212" i="4"/>
  <c r="A212" i="4" s="1"/>
  <c r="Y216" i="4"/>
  <c r="W216" i="4" s="1"/>
  <c r="X216" i="4"/>
  <c r="U216" i="4" s="1"/>
  <c r="E211" i="4"/>
  <c r="C211" i="4" s="1"/>
  <c r="D211" i="4"/>
  <c r="A211" i="4" s="1"/>
  <c r="Y215" i="4"/>
  <c r="W215" i="4" s="1"/>
  <c r="X215" i="4"/>
  <c r="U215" i="4" s="1"/>
  <c r="E210" i="4"/>
  <c r="C210" i="4" s="1"/>
  <c r="D210" i="4"/>
  <c r="A210" i="4" s="1"/>
  <c r="Y214" i="4"/>
  <c r="W214" i="4" s="1"/>
  <c r="X214" i="4"/>
  <c r="U214" i="4" s="1"/>
  <c r="E209" i="4"/>
  <c r="C209" i="4" s="1"/>
  <c r="D209" i="4"/>
  <c r="A209" i="4" s="1"/>
  <c r="Y208" i="4"/>
  <c r="W208" i="4" s="1"/>
  <c r="X208" i="4"/>
  <c r="U208" i="4" s="1"/>
  <c r="E202" i="4"/>
  <c r="C202" i="4" s="1"/>
  <c r="D202" i="4"/>
  <c r="A202" i="4" s="1"/>
  <c r="Y207" i="4"/>
  <c r="W207" i="4" s="1"/>
  <c r="X207" i="4"/>
  <c r="U207" i="4" s="1"/>
  <c r="E201" i="4"/>
  <c r="C201" i="4" s="1"/>
  <c r="D201" i="4"/>
  <c r="A201" i="4" s="1"/>
  <c r="Y206" i="4"/>
  <c r="W206" i="4" s="1"/>
  <c r="X206" i="4"/>
  <c r="U206" i="4" s="1"/>
  <c r="E200" i="4"/>
  <c r="C200" i="4" s="1"/>
  <c r="D200" i="4"/>
  <c r="A200" i="4" s="1"/>
  <c r="Y205" i="4"/>
  <c r="W205" i="4" s="1"/>
  <c r="X205" i="4"/>
  <c r="U205" i="4" s="1"/>
  <c r="E199" i="4"/>
  <c r="C199" i="4" s="1"/>
  <c r="D199" i="4"/>
  <c r="A199" i="4" s="1"/>
  <c r="Y204" i="4"/>
  <c r="W204" i="4" s="1"/>
  <c r="X204" i="4"/>
  <c r="U204" i="4" s="1"/>
  <c r="E198" i="4"/>
  <c r="C198" i="4" s="1"/>
  <c r="D198" i="4"/>
  <c r="A198" i="4" s="1"/>
  <c r="Y203" i="4"/>
  <c r="W203" i="4" s="1"/>
  <c r="X203" i="4"/>
  <c r="U203" i="4" s="1"/>
  <c r="E197" i="4"/>
  <c r="C197" i="4" s="1"/>
  <c r="D197" i="4"/>
  <c r="Y202" i="4"/>
  <c r="W202" i="4" s="1"/>
  <c r="X202" i="4"/>
  <c r="U202" i="4" s="1"/>
  <c r="E196" i="4"/>
  <c r="C196" i="4" s="1"/>
  <c r="D196" i="4"/>
  <c r="A196" i="4" s="1"/>
  <c r="Y201" i="4"/>
  <c r="W201" i="4" s="1"/>
  <c r="X201" i="4"/>
  <c r="U201" i="4" s="1"/>
  <c r="E195" i="4"/>
  <c r="C195" i="4" s="1"/>
  <c r="D195" i="4"/>
  <c r="A195" i="4" s="1"/>
  <c r="Y195" i="4"/>
  <c r="W195" i="4" s="1"/>
  <c r="X195" i="4"/>
  <c r="U195" i="4" s="1"/>
  <c r="E189" i="4"/>
  <c r="C189" i="4" s="1"/>
  <c r="D189" i="4"/>
  <c r="Y194" i="4"/>
  <c r="W194" i="4" s="1"/>
  <c r="X194" i="4"/>
  <c r="U194" i="4" s="1"/>
  <c r="E188" i="4"/>
  <c r="C188" i="4" s="1"/>
  <c r="D188" i="4"/>
  <c r="A188" i="4" s="1"/>
  <c r="Y193" i="4"/>
  <c r="W193" i="4" s="1"/>
  <c r="X193" i="4"/>
  <c r="U193" i="4" s="1"/>
  <c r="E187" i="4"/>
  <c r="C187" i="4" s="1"/>
  <c r="D187" i="4"/>
  <c r="A187" i="4" s="1"/>
  <c r="Y192" i="4"/>
  <c r="W192" i="4" s="1"/>
  <c r="X192" i="4"/>
  <c r="U192" i="4" s="1"/>
  <c r="E186" i="4"/>
  <c r="C186" i="4" s="1"/>
  <c r="D186" i="4"/>
  <c r="A186" i="4" s="1"/>
  <c r="Y191" i="4"/>
  <c r="W191" i="4" s="1"/>
  <c r="X191" i="4"/>
  <c r="U191" i="4" s="1"/>
  <c r="E185" i="4"/>
  <c r="C185" i="4" s="1"/>
  <c r="D185" i="4"/>
  <c r="A185" i="4" s="1"/>
  <c r="Y190" i="4"/>
  <c r="W190" i="4" s="1"/>
  <c r="X190" i="4"/>
  <c r="U190" i="4" s="1"/>
  <c r="E184" i="4"/>
  <c r="C184" i="4" s="1"/>
  <c r="D184" i="4"/>
  <c r="A184" i="4" s="1"/>
  <c r="Y189" i="4"/>
  <c r="W189" i="4" s="1"/>
  <c r="X189" i="4"/>
  <c r="U189" i="4" s="1"/>
  <c r="E183" i="4"/>
  <c r="C183" i="4" s="1"/>
  <c r="D183" i="4"/>
  <c r="A183" i="4" s="1"/>
  <c r="Y188" i="4"/>
  <c r="W188" i="4" s="1"/>
  <c r="X188" i="4"/>
  <c r="U188" i="4" s="1"/>
  <c r="E182" i="4"/>
  <c r="C182" i="4" s="1"/>
  <c r="D182" i="4"/>
  <c r="A182" i="4" s="1"/>
  <c r="Y180" i="4"/>
  <c r="W180" i="4" s="1"/>
  <c r="X180" i="4"/>
  <c r="U180" i="4" s="1"/>
  <c r="E177" i="4"/>
  <c r="C177" i="4" s="1"/>
  <c r="D177" i="4"/>
  <c r="Y179" i="4"/>
  <c r="W179" i="4" s="1"/>
  <c r="X179" i="4"/>
  <c r="U179" i="4" s="1"/>
  <c r="E176" i="4"/>
  <c r="C176" i="4" s="1"/>
  <c r="D176" i="4"/>
  <c r="A176" i="4" s="1"/>
  <c r="Y178" i="4"/>
  <c r="W178" i="4" s="1"/>
  <c r="X178" i="4"/>
  <c r="U178" i="4" s="1"/>
  <c r="E175" i="4"/>
  <c r="C175" i="4" s="1"/>
  <c r="D175" i="4"/>
  <c r="A175" i="4" s="1"/>
  <c r="Y177" i="4"/>
  <c r="W177" i="4" s="1"/>
  <c r="X177" i="4"/>
  <c r="U177" i="4" s="1"/>
  <c r="E174" i="4"/>
  <c r="C174" i="4" s="1"/>
  <c r="D174" i="4"/>
  <c r="A174" i="4" s="1"/>
  <c r="Y176" i="4"/>
  <c r="W176" i="4" s="1"/>
  <c r="X176" i="4"/>
  <c r="U176" i="4" s="1"/>
  <c r="E173" i="4"/>
  <c r="C173" i="4" s="1"/>
  <c r="D173" i="4"/>
  <c r="A173" i="4" s="1"/>
  <c r="Y175" i="4"/>
  <c r="W175" i="4" s="1"/>
  <c r="X175" i="4"/>
  <c r="U175" i="4" s="1"/>
  <c r="E172" i="4"/>
  <c r="C172" i="4" s="1"/>
  <c r="D172" i="4"/>
  <c r="Y174" i="4"/>
  <c r="W174" i="4" s="1"/>
  <c r="X174" i="4"/>
  <c r="U174" i="4" s="1"/>
  <c r="E171" i="4"/>
  <c r="C171" i="4" s="1"/>
  <c r="D171" i="4"/>
  <c r="A171" i="4" s="1"/>
  <c r="Y173" i="4"/>
  <c r="W173" i="4" s="1"/>
  <c r="X173" i="4"/>
  <c r="U173" i="4" s="1"/>
  <c r="E170" i="4"/>
  <c r="C170" i="4" s="1"/>
  <c r="D170" i="4"/>
  <c r="A170" i="4" s="1"/>
  <c r="E160" i="4"/>
  <c r="C160" i="4" s="1"/>
  <c r="D160" i="4"/>
  <c r="E159" i="4"/>
  <c r="C159" i="4" s="1"/>
  <c r="D159" i="4"/>
  <c r="A159" i="4" s="1"/>
  <c r="E158" i="4"/>
  <c r="C158" i="4" s="1"/>
  <c r="D158" i="4"/>
  <c r="A158" i="4" s="1"/>
  <c r="E157" i="4"/>
  <c r="C157" i="4" s="1"/>
  <c r="D157" i="4"/>
  <c r="A157" i="4" s="1"/>
  <c r="E156" i="4"/>
  <c r="C156" i="4" s="1"/>
  <c r="D156" i="4"/>
  <c r="A156" i="4" s="1"/>
  <c r="E155" i="4"/>
  <c r="C155" i="4" s="1"/>
  <c r="D155" i="4"/>
  <c r="E154" i="4"/>
  <c r="C154" i="4" s="1"/>
  <c r="D154" i="4"/>
  <c r="A154" i="4" s="1"/>
  <c r="E153" i="4"/>
  <c r="C153" i="4" s="1"/>
  <c r="D153" i="4"/>
  <c r="A153" i="4" s="1"/>
  <c r="Y148" i="4"/>
  <c r="W148" i="4" s="1"/>
  <c r="X148" i="4"/>
  <c r="U148" i="4" s="1"/>
  <c r="E147" i="4"/>
  <c r="C147" i="4" s="1"/>
  <c r="D147" i="4"/>
  <c r="Y147" i="4"/>
  <c r="W147" i="4" s="1"/>
  <c r="X147" i="4"/>
  <c r="U147" i="4" s="1"/>
  <c r="E146" i="4"/>
  <c r="C146" i="4" s="1"/>
  <c r="D146" i="4"/>
  <c r="A146" i="4" s="1"/>
  <c r="Y146" i="4"/>
  <c r="W146" i="4" s="1"/>
  <c r="X146" i="4"/>
  <c r="U146" i="4" s="1"/>
  <c r="E145" i="4"/>
  <c r="C145" i="4" s="1"/>
  <c r="D145" i="4"/>
  <c r="A145" i="4" s="1"/>
  <c r="Y145" i="4"/>
  <c r="W145" i="4" s="1"/>
  <c r="X145" i="4"/>
  <c r="U145" i="4" s="1"/>
  <c r="E144" i="4"/>
  <c r="C144" i="4" s="1"/>
  <c r="D144" i="4"/>
  <c r="A144" i="4" s="1"/>
  <c r="Y144" i="4"/>
  <c r="W144" i="4" s="1"/>
  <c r="X144" i="4"/>
  <c r="U144" i="4" s="1"/>
  <c r="E143" i="4"/>
  <c r="C143" i="4" s="1"/>
  <c r="D143" i="4"/>
  <c r="A143" i="4" s="1"/>
  <c r="Y143" i="4"/>
  <c r="W143" i="4" s="1"/>
  <c r="X143" i="4"/>
  <c r="U143" i="4" s="1"/>
  <c r="E142" i="4"/>
  <c r="C142" i="4" s="1"/>
  <c r="D142" i="4"/>
  <c r="A142" i="4" s="1"/>
  <c r="Y142" i="4"/>
  <c r="W142" i="4" s="1"/>
  <c r="X142" i="4"/>
  <c r="U142" i="4" s="1"/>
  <c r="E141" i="4"/>
  <c r="C141" i="4" s="1"/>
  <c r="D141" i="4"/>
  <c r="A141" i="4" s="1"/>
  <c r="Y141" i="4"/>
  <c r="W141" i="4" s="1"/>
  <c r="X141" i="4"/>
  <c r="U141" i="4" s="1"/>
  <c r="E140" i="4"/>
  <c r="C140" i="4" s="1"/>
  <c r="D140" i="4"/>
  <c r="A140" i="4" s="1"/>
  <c r="Y136" i="4"/>
  <c r="W136" i="4" s="1"/>
  <c r="X136" i="4"/>
  <c r="U136" i="4" s="1"/>
  <c r="E134" i="4"/>
  <c r="C134" i="4" s="1"/>
  <c r="D134" i="4"/>
  <c r="A134" i="4" s="1"/>
  <c r="Y135" i="4"/>
  <c r="W135" i="4" s="1"/>
  <c r="X135" i="4"/>
  <c r="U135" i="4" s="1"/>
  <c r="E133" i="4"/>
  <c r="C133" i="4" s="1"/>
  <c r="D133" i="4"/>
  <c r="A133" i="4" s="1"/>
  <c r="Y134" i="4"/>
  <c r="W134" i="4" s="1"/>
  <c r="X134" i="4"/>
  <c r="U134" i="4" s="1"/>
  <c r="E132" i="4"/>
  <c r="C132" i="4" s="1"/>
  <c r="D132" i="4"/>
  <c r="A132" i="4" s="1"/>
  <c r="Y133" i="4"/>
  <c r="W133" i="4" s="1"/>
  <c r="X133" i="4"/>
  <c r="U133" i="4" s="1"/>
  <c r="E131" i="4"/>
  <c r="C131" i="4" s="1"/>
  <c r="D131" i="4"/>
  <c r="A131" i="4" s="1"/>
  <c r="Y132" i="4"/>
  <c r="W132" i="4" s="1"/>
  <c r="X132" i="4"/>
  <c r="U132" i="4" s="1"/>
  <c r="E130" i="4"/>
  <c r="C130" i="4" s="1"/>
  <c r="D130" i="4"/>
  <c r="A130" i="4" s="1"/>
  <c r="Y131" i="4"/>
  <c r="W131" i="4" s="1"/>
  <c r="X131" i="4"/>
  <c r="U131" i="4" s="1"/>
  <c r="E129" i="4"/>
  <c r="C129" i="4" s="1"/>
  <c r="D129" i="4"/>
  <c r="A129" i="4" s="1"/>
  <c r="Y130" i="4"/>
  <c r="W130" i="4" s="1"/>
  <c r="X130" i="4"/>
  <c r="U130" i="4" s="1"/>
  <c r="E128" i="4"/>
  <c r="C128" i="4" s="1"/>
  <c r="D128" i="4"/>
  <c r="A128" i="4" s="1"/>
  <c r="Y129" i="4"/>
  <c r="W129" i="4" s="1"/>
  <c r="X129" i="4"/>
  <c r="U129" i="4" s="1"/>
  <c r="E127" i="4"/>
  <c r="C127" i="4" s="1"/>
  <c r="D127" i="4"/>
  <c r="A127" i="4" s="1"/>
  <c r="Y124" i="4"/>
  <c r="W124" i="4" s="1"/>
  <c r="X124" i="4"/>
  <c r="U124" i="4" s="1"/>
  <c r="E121" i="4"/>
  <c r="C121" i="4" s="1"/>
  <c r="D121" i="4"/>
  <c r="A121" i="4" s="1"/>
  <c r="Y123" i="4"/>
  <c r="W123" i="4" s="1"/>
  <c r="X123" i="4"/>
  <c r="U123" i="4" s="1"/>
  <c r="E120" i="4"/>
  <c r="C120" i="4" s="1"/>
  <c r="D120" i="4"/>
  <c r="A120" i="4" s="1"/>
  <c r="Y122" i="4"/>
  <c r="W122" i="4" s="1"/>
  <c r="X122" i="4"/>
  <c r="U122" i="4" s="1"/>
  <c r="E119" i="4"/>
  <c r="C119" i="4" s="1"/>
  <c r="D119" i="4"/>
  <c r="A119" i="4" s="1"/>
  <c r="Y121" i="4"/>
  <c r="W121" i="4" s="1"/>
  <c r="X121" i="4"/>
  <c r="U121" i="4" s="1"/>
  <c r="E118" i="4"/>
  <c r="C118" i="4" s="1"/>
  <c r="D118" i="4"/>
  <c r="A118" i="4" s="1"/>
  <c r="Y120" i="4"/>
  <c r="W120" i="4" s="1"/>
  <c r="X120" i="4"/>
  <c r="U120" i="4" s="1"/>
  <c r="E117" i="4"/>
  <c r="C117" i="4" s="1"/>
  <c r="D117" i="4"/>
  <c r="A117" i="4" s="1"/>
  <c r="Y119" i="4"/>
  <c r="W119" i="4" s="1"/>
  <c r="X119" i="4"/>
  <c r="U119" i="4" s="1"/>
  <c r="E116" i="4"/>
  <c r="C116" i="4" s="1"/>
  <c r="D116" i="4"/>
  <c r="A116" i="4" s="1"/>
  <c r="Y118" i="4"/>
  <c r="W118" i="4" s="1"/>
  <c r="X118" i="4"/>
  <c r="U118" i="4" s="1"/>
  <c r="E115" i="4"/>
  <c r="C115" i="4" s="1"/>
  <c r="D115" i="4"/>
  <c r="A115" i="4" s="1"/>
  <c r="Y117" i="4"/>
  <c r="W117" i="4" s="1"/>
  <c r="X117" i="4"/>
  <c r="U117" i="4" s="1"/>
  <c r="E114" i="4"/>
  <c r="C114" i="4" s="1"/>
  <c r="D114" i="4"/>
  <c r="A114" i="4" s="1"/>
  <c r="Y107" i="4"/>
  <c r="W107" i="4" s="1"/>
  <c r="X107" i="4"/>
  <c r="U107" i="4" s="1"/>
  <c r="E106" i="4"/>
  <c r="C106" i="4" s="1"/>
  <c r="D106" i="4"/>
  <c r="A106" i="4" s="1"/>
  <c r="Y106" i="4"/>
  <c r="W106" i="4" s="1"/>
  <c r="X106" i="4"/>
  <c r="U106" i="4" s="1"/>
  <c r="E105" i="4"/>
  <c r="C105" i="4" s="1"/>
  <c r="D105" i="4"/>
  <c r="A105" i="4" s="1"/>
  <c r="Y105" i="4"/>
  <c r="W105" i="4" s="1"/>
  <c r="X105" i="4"/>
  <c r="E104" i="4"/>
  <c r="C104" i="4" s="1"/>
  <c r="D104" i="4"/>
  <c r="A104" i="4" s="1"/>
  <c r="Y104" i="4"/>
  <c r="W104" i="4" s="1"/>
  <c r="X104" i="4"/>
  <c r="E103" i="4"/>
  <c r="C103" i="4" s="1"/>
  <c r="D103" i="4"/>
  <c r="A103" i="4" s="1"/>
  <c r="Y103" i="4"/>
  <c r="W103" i="4" s="1"/>
  <c r="X103" i="4"/>
  <c r="U103" i="4" s="1"/>
  <c r="E102" i="4"/>
  <c r="C102" i="4" s="1"/>
  <c r="D102" i="4"/>
  <c r="A102" i="4" s="1"/>
  <c r="Y102" i="4"/>
  <c r="W102" i="4" s="1"/>
  <c r="X102" i="4"/>
  <c r="U102" i="4" s="1"/>
  <c r="E101" i="4"/>
  <c r="C101" i="4" s="1"/>
  <c r="D101" i="4"/>
  <c r="A101" i="4" s="1"/>
  <c r="Y101" i="4"/>
  <c r="W101" i="4" s="1"/>
  <c r="X101" i="4"/>
  <c r="U101" i="4" s="1"/>
  <c r="E100" i="4"/>
  <c r="C100" i="4" s="1"/>
  <c r="D100" i="4"/>
  <c r="A100" i="4" s="1"/>
  <c r="Y100" i="4"/>
  <c r="W100" i="4" s="1"/>
  <c r="X100" i="4"/>
  <c r="U100" i="4" s="1"/>
  <c r="E99" i="4"/>
  <c r="C99" i="4" s="1"/>
  <c r="D99" i="4"/>
  <c r="A99" i="4" s="1"/>
  <c r="Y92" i="4"/>
  <c r="W92" i="4" s="1"/>
  <c r="X92" i="4"/>
  <c r="U92" i="4" s="1"/>
  <c r="E92" i="4"/>
  <c r="C92" i="4" s="1"/>
  <c r="D92" i="4"/>
  <c r="A92" i="4" s="1"/>
  <c r="Y91" i="4"/>
  <c r="W91" i="4" s="1"/>
  <c r="X91" i="4"/>
  <c r="U91" i="4" s="1"/>
  <c r="E91" i="4"/>
  <c r="C91" i="4" s="1"/>
  <c r="D91" i="4"/>
  <c r="A91" i="4" s="1"/>
  <c r="Y90" i="4"/>
  <c r="W90" i="4" s="1"/>
  <c r="X90" i="4"/>
  <c r="U90" i="4" s="1"/>
  <c r="E90" i="4"/>
  <c r="C90" i="4" s="1"/>
  <c r="D90" i="4"/>
  <c r="A90" i="4" s="1"/>
  <c r="Y89" i="4"/>
  <c r="W89" i="4" s="1"/>
  <c r="X89" i="4"/>
  <c r="U89" i="4" s="1"/>
  <c r="E89" i="4"/>
  <c r="C89" i="4" s="1"/>
  <c r="D89" i="4"/>
  <c r="A89" i="4" s="1"/>
  <c r="Y88" i="4"/>
  <c r="W88" i="4" s="1"/>
  <c r="X88" i="4"/>
  <c r="U88" i="4" s="1"/>
  <c r="E88" i="4"/>
  <c r="C88" i="4" s="1"/>
  <c r="D88" i="4"/>
  <c r="A88" i="4" s="1"/>
  <c r="Y87" i="4"/>
  <c r="W87" i="4" s="1"/>
  <c r="X87" i="4"/>
  <c r="U87" i="4" s="1"/>
  <c r="E87" i="4"/>
  <c r="C87" i="4" s="1"/>
  <c r="D87" i="4"/>
  <c r="A87" i="4" s="1"/>
  <c r="Y86" i="4"/>
  <c r="W86" i="4" s="1"/>
  <c r="X86" i="4"/>
  <c r="U86" i="4" s="1"/>
  <c r="E86" i="4"/>
  <c r="C86" i="4" s="1"/>
  <c r="D86" i="4"/>
  <c r="A86" i="4" s="1"/>
  <c r="Y85" i="4"/>
  <c r="W85" i="4" s="1"/>
  <c r="X85" i="4"/>
  <c r="U85" i="4" s="1"/>
  <c r="E85" i="4"/>
  <c r="C85" i="4" s="1"/>
  <c r="D85" i="4"/>
  <c r="A85" i="4" s="1"/>
  <c r="Y79" i="4"/>
  <c r="W79" i="4" s="1"/>
  <c r="X79" i="4"/>
  <c r="U79" i="4" s="1"/>
  <c r="E79" i="4"/>
  <c r="C79" i="4" s="1"/>
  <c r="D79" i="4"/>
  <c r="A79" i="4" s="1"/>
  <c r="Y78" i="4"/>
  <c r="W78" i="4" s="1"/>
  <c r="X78" i="4"/>
  <c r="U78" i="4" s="1"/>
  <c r="E78" i="4"/>
  <c r="C78" i="4" s="1"/>
  <c r="D78" i="4"/>
  <c r="A78" i="4" s="1"/>
  <c r="Y77" i="4"/>
  <c r="W77" i="4" s="1"/>
  <c r="X77" i="4"/>
  <c r="U77" i="4" s="1"/>
  <c r="E77" i="4"/>
  <c r="C77" i="4" s="1"/>
  <c r="D77" i="4"/>
  <c r="A77" i="4" s="1"/>
  <c r="Y76" i="4"/>
  <c r="W76" i="4" s="1"/>
  <c r="X76" i="4"/>
  <c r="U76" i="4" s="1"/>
  <c r="E76" i="4"/>
  <c r="C76" i="4" s="1"/>
  <c r="D76" i="4"/>
  <c r="A76" i="4" s="1"/>
  <c r="Y75" i="4"/>
  <c r="W75" i="4" s="1"/>
  <c r="X75" i="4"/>
  <c r="U75" i="4" s="1"/>
  <c r="E75" i="4"/>
  <c r="C75" i="4" s="1"/>
  <c r="D75" i="4"/>
  <c r="A75" i="4" s="1"/>
  <c r="Y74" i="4"/>
  <c r="W74" i="4" s="1"/>
  <c r="X74" i="4"/>
  <c r="U74" i="4" s="1"/>
  <c r="E74" i="4"/>
  <c r="C74" i="4" s="1"/>
  <c r="D74" i="4"/>
  <c r="A74" i="4" s="1"/>
  <c r="Y73" i="4"/>
  <c r="W73" i="4" s="1"/>
  <c r="X73" i="4"/>
  <c r="U73" i="4" s="1"/>
  <c r="E73" i="4"/>
  <c r="C73" i="4" s="1"/>
  <c r="D73" i="4"/>
  <c r="A73" i="4" s="1"/>
  <c r="Y72" i="4"/>
  <c r="W72" i="4" s="1"/>
  <c r="X72" i="4"/>
  <c r="U72" i="4" s="1"/>
  <c r="E72" i="4"/>
  <c r="C72" i="4" s="1"/>
  <c r="D72" i="4"/>
  <c r="A72" i="4" s="1"/>
  <c r="Y67" i="4"/>
  <c r="W67" i="4" s="1"/>
  <c r="X67" i="4"/>
  <c r="U67" i="4" s="1"/>
  <c r="E66" i="4"/>
  <c r="C66" i="4" s="1"/>
  <c r="D66" i="4"/>
  <c r="A66" i="4" s="1"/>
  <c r="Y66" i="4"/>
  <c r="W66" i="4" s="1"/>
  <c r="X66" i="4"/>
  <c r="U66" i="4" s="1"/>
  <c r="E65" i="4"/>
  <c r="C65" i="4" s="1"/>
  <c r="D65" i="4"/>
  <c r="A65" i="4" s="1"/>
  <c r="Y65" i="4"/>
  <c r="W65" i="4" s="1"/>
  <c r="X65" i="4"/>
  <c r="U65" i="4" s="1"/>
  <c r="E64" i="4"/>
  <c r="C64" i="4" s="1"/>
  <c r="D64" i="4"/>
  <c r="A64" i="4" s="1"/>
  <c r="Y64" i="4"/>
  <c r="W64" i="4" s="1"/>
  <c r="X64" i="4"/>
  <c r="U64" i="4" s="1"/>
  <c r="E63" i="4"/>
  <c r="C63" i="4" s="1"/>
  <c r="D63" i="4"/>
  <c r="A63" i="4" s="1"/>
  <c r="Y63" i="4"/>
  <c r="W63" i="4" s="1"/>
  <c r="X63" i="4"/>
  <c r="U63" i="4" s="1"/>
  <c r="E62" i="4"/>
  <c r="C62" i="4" s="1"/>
  <c r="D62" i="4"/>
  <c r="A62" i="4" s="1"/>
  <c r="Y62" i="4"/>
  <c r="W62" i="4" s="1"/>
  <c r="X62" i="4"/>
  <c r="U62" i="4" s="1"/>
  <c r="E61" i="4"/>
  <c r="C61" i="4" s="1"/>
  <c r="D61" i="4"/>
  <c r="A61" i="4" s="1"/>
  <c r="Y61" i="4"/>
  <c r="W61" i="4" s="1"/>
  <c r="X61" i="4"/>
  <c r="U61" i="4" s="1"/>
  <c r="E60" i="4"/>
  <c r="C60" i="4" s="1"/>
  <c r="D60" i="4"/>
  <c r="A60" i="4" s="1"/>
  <c r="Y60" i="4"/>
  <c r="W60" i="4" s="1"/>
  <c r="X60" i="4"/>
  <c r="U60" i="4" s="1"/>
  <c r="E59" i="4"/>
  <c r="C59" i="4" s="1"/>
  <c r="D59" i="4"/>
  <c r="A59" i="4" s="1"/>
  <c r="Y50" i="4"/>
  <c r="W50" i="4" s="1"/>
  <c r="X50" i="4"/>
  <c r="U50" i="4" s="1"/>
  <c r="E49" i="4"/>
  <c r="C49" i="4" s="1"/>
  <c r="D49" i="4"/>
  <c r="A49" i="4" s="1"/>
  <c r="Y49" i="4"/>
  <c r="W49" i="4" s="1"/>
  <c r="X49" i="4"/>
  <c r="U49" i="4" s="1"/>
  <c r="E48" i="4"/>
  <c r="C48" i="4" s="1"/>
  <c r="D48" i="4"/>
  <c r="A48" i="4" s="1"/>
  <c r="Y48" i="4"/>
  <c r="W48" i="4" s="1"/>
  <c r="X48" i="4"/>
  <c r="U48" i="4" s="1"/>
  <c r="E47" i="4"/>
  <c r="C47" i="4" s="1"/>
  <c r="D47" i="4"/>
  <c r="A47" i="4" s="1"/>
  <c r="Y47" i="4"/>
  <c r="W47" i="4" s="1"/>
  <c r="X47" i="4"/>
  <c r="U47" i="4" s="1"/>
  <c r="E46" i="4"/>
  <c r="C46" i="4" s="1"/>
  <c r="D46" i="4"/>
  <c r="A46" i="4" s="1"/>
  <c r="Y46" i="4"/>
  <c r="W46" i="4" s="1"/>
  <c r="X46" i="4"/>
  <c r="U46" i="4" s="1"/>
  <c r="E45" i="4"/>
  <c r="C45" i="4" s="1"/>
  <c r="D45" i="4"/>
  <c r="A45" i="4" s="1"/>
  <c r="Y45" i="4"/>
  <c r="W45" i="4" s="1"/>
  <c r="X45" i="4"/>
  <c r="U45" i="4" s="1"/>
  <c r="E44" i="4"/>
  <c r="C44" i="4" s="1"/>
  <c r="D44" i="4"/>
  <c r="A44" i="4" s="1"/>
  <c r="Y44" i="4"/>
  <c r="W44" i="4" s="1"/>
  <c r="X44" i="4"/>
  <c r="U44" i="4" s="1"/>
  <c r="E43" i="4"/>
  <c r="C43" i="4" s="1"/>
  <c r="D43" i="4"/>
  <c r="A43" i="4" s="1"/>
  <c r="Y43" i="4"/>
  <c r="W43" i="4" s="1"/>
  <c r="X43" i="4"/>
  <c r="U43" i="4" s="1"/>
  <c r="E42" i="4"/>
  <c r="C42" i="4" s="1"/>
  <c r="D42" i="4"/>
  <c r="A42" i="4" s="1"/>
  <c r="Y36" i="4"/>
  <c r="W36" i="4" s="1"/>
  <c r="X36" i="4"/>
  <c r="U36" i="4" s="1"/>
  <c r="E36" i="4"/>
  <c r="C36" i="4" s="1"/>
  <c r="D36" i="4"/>
  <c r="A36" i="4" s="1"/>
  <c r="Y35" i="4"/>
  <c r="W35" i="4" s="1"/>
  <c r="X35" i="4"/>
  <c r="U35" i="4" s="1"/>
  <c r="E35" i="4"/>
  <c r="C35" i="4" s="1"/>
  <c r="D35" i="4"/>
  <c r="A35" i="4" s="1"/>
  <c r="Y34" i="4"/>
  <c r="W34" i="4" s="1"/>
  <c r="X34" i="4"/>
  <c r="U34" i="4" s="1"/>
  <c r="E34" i="4"/>
  <c r="C34" i="4" s="1"/>
  <c r="D34" i="4"/>
  <c r="A34" i="4" s="1"/>
  <c r="Y33" i="4"/>
  <c r="W33" i="4" s="1"/>
  <c r="X33" i="4"/>
  <c r="U33" i="4" s="1"/>
  <c r="E33" i="4"/>
  <c r="C33" i="4" s="1"/>
  <c r="D33" i="4"/>
  <c r="A33" i="4" s="1"/>
  <c r="Y32" i="4"/>
  <c r="W32" i="4" s="1"/>
  <c r="X32" i="4"/>
  <c r="U32" i="4" s="1"/>
  <c r="E32" i="4"/>
  <c r="C32" i="4" s="1"/>
  <c r="D32" i="4"/>
  <c r="A32" i="4" s="1"/>
  <c r="Y31" i="4"/>
  <c r="W31" i="4" s="1"/>
  <c r="X31" i="4"/>
  <c r="U31" i="4" s="1"/>
  <c r="E31" i="4"/>
  <c r="C31" i="4" s="1"/>
  <c r="D31" i="4"/>
  <c r="A31" i="4" s="1"/>
  <c r="Y30" i="4"/>
  <c r="W30" i="4" s="1"/>
  <c r="X30" i="4"/>
  <c r="U30" i="4" s="1"/>
  <c r="E30" i="4"/>
  <c r="C30" i="4" s="1"/>
  <c r="D30" i="4"/>
  <c r="A30" i="4" s="1"/>
  <c r="Y29" i="4"/>
  <c r="W29" i="4" s="1"/>
  <c r="X29" i="4"/>
  <c r="U29" i="4" s="1"/>
  <c r="E29" i="4"/>
  <c r="C29" i="4" s="1"/>
  <c r="D29" i="4"/>
  <c r="A29" i="4" s="1"/>
  <c r="Y23" i="4"/>
  <c r="W23" i="4" s="1"/>
  <c r="X23" i="4"/>
  <c r="U23" i="4" s="1"/>
  <c r="E23" i="4"/>
  <c r="C23" i="4" s="1"/>
  <c r="D23" i="4"/>
  <c r="A23" i="4" s="1"/>
  <c r="Y22" i="4"/>
  <c r="W22" i="4" s="1"/>
  <c r="X22" i="4"/>
  <c r="U22" i="4" s="1"/>
  <c r="E22" i="4"/>
  <c r="C22" i="4" s="1"/>
  <c r="D22" i="4"/>
  <c r="A22" i="4" s="1"/>
  <c r="Y21" i="4"/>
  <c r="W21" i="4" s="1"/>
  <c r="X21" i="4"/>
  <c r="U21" i="4" s="1"/>
  <c r="E21" i="4"/>
  <c r="C21" i="4" s="1"/>
  <c r="D21" i="4"/>
  <c r="A21" i="4" s="1"/>
  <c r="Y20" i="4"/>
  <c r="W20" i="4" s="1"/>
  <c r="X20" i="4"/>
  <c r="U20" i="4" s="1"/>
  <c r="E20" i="4"/>
  <c r="C20" i="4" s="1"/>
  <c r="D20" i="4"/>
  <c r="A20" i="4" s="1"/>
  <c r="Y19" i="4"/>
  <c r="W19" i="4" s="1"/>
  <c r="X19" i="4"/>
  <c r="U19" i="4" s="1"/>
  <c r="E19" i="4"/>
  <c r="C19" i="4" s="1"/>
  <c r="D19" i="4"/>
  <c r="A19" i="4" s="1"/>
  <c r="Y18" i="4"/>
  <c r="W18" i="4" s="1"/>
  <c r="X18" i="4"/>
  <c r="U18" i="4" s="1"/>
  <c r="E18" i="4"/>
  <c r="C18" i="4" s="1"/>
  <c r="D18" i="4"/>
  <c r="A18" i="4" s="1"/>
  <c r="Y17" i="4"/>
  <c r="W17" i="4" s="1"/>
  <c r="X17" i="4"/>
  <c r="U17" i="4" s="1"/>
  <c r="E17" i="4"/>
  <c r="C17" i="4" s="1"/>
  <c r="D17" i="4"/>
  <c r="A17" i="4" s="1"/>
  <c r="Y16" i="4"/>
  <c r="W16" i="4" s="1"/>
  <c r="X16" i="4"/>
  <c r="U16" i="4" s="1"/>
  <c r="E16" i="4"/>
  <c r="C16" i="4" s="1"/>
  <c r="D16" i="4"/>
  <c r="A16" i="4" s="1"/>
  <c r="W11" i="4"/>
  <c r="X11" i="4"/>
  <c r="U11" i="4" s="1"/>
  <c r="E11" i="4"/>
  <c r="C11" i="4" s="1"/>
  <c r="D11" i="4"/>
  <c r="A11" i="4" s="1"/>
  <c r="Y10" i="4"/>
  <c r="W10" i="4" s="1"/>
  <c r="X10" i="4"/>
  <c r="U10" i="4" s="1"/>
  <c r="E10" i="4"/>
  <c r="C10" i="4" s="1"/>
  <c r="D10" i="4"/>
  <c r="A10" i="4" s="1"/>
  <c r="Y9" i="4"/>
  <c r="W9" i="4" s="1"/>
  <c r="X9" i="4"/>
  <c r="U9" i="4" s="1"/>
  <c r="E9" i="4"/>
  <c r="C9" i="4" s="1"/>
  <c r="D9" i="4"/>
  <c r="A9" i="4" s="1"/>
  <c r="Y8" i="4"/>
  <c r="W8" i="4" s="1"/>
  <c r="X8" i="4"/>
  <c r="U8" i="4" s="1"/>
  <c r="E8" i="4"/>
  <c r="C8" i="4" s="1"/>
  <c r="D8" i="4"/>
  <c r="A8" i="4" s="1"/>
  <c r="Y7" i="4"/>
  <c r="W7" i="4" s="1"/>
  <c r="X7" i="4"/>
  <c r="U7" i="4" s="1"/>
  <c r="E7" i="4"/>
  <c r="C7" i="4" s="1"/>
  <c r="D7" i="4"/>
  <c r="A7" i="4" s="1"/>
  <c r="Y6" i="4"/>
  <c r="W6" i="4" s="1"/>
  <c r="X6" i="4"/>
  <c r="U6" i="4" s="1"/>
  <c r="E6" i="4"/>
  <c r="C6" i="4" s="1"/>
  <c r="D6" i="4"/>
  <c r="A6" i="4" s="1"/>
  <c r="Y5" i="4"/>
  <c r="W5" i="4" s="1"/>
  <c r="X5" i="4"/>
  <c r="U5" i="4" s="1"/>
  <c r="E5" i="4"/>
  <c r="C5" i="4" s="1"/>
  <c r="D5" i="4"/>
  <c r="A5" i="4" s="1"/>
  <c r="Y4" i="4"/>
  <c r="W4" i="4" s="1"/>
  <c r="X4" i="4"/>
  <c r="U4" i="4" s="1"/>
  <c r="E4" i="4"/>
  <c r="C4" i="4" s="1"/>
  <c r="D4" i="4"/>
  <c r="A4" i="4" s="1"/>
  <c r="B28" i="3"/>
  <c r="C27" i="3"/>
  <c r="B27" i="3"/>
  <c r="C26" i="3"/>
  <c r="X7" i="1" s="1"/>
  <c r="B25" i="3"/>
  <c r="E16" i="3"/>
  <c r="E15" i="3"/>
  <c r="C7" i="3"/>
  <c r="D7" i="3" s="1"/>
  <c r="X232" i="2"/>
  <c r="U232" i="2" s="1"/>
  <c r="W232" i="2"/>
  <c r="T232" i="2" s="1"/>
  <c r="E231" i="2"/>
  <c r="B231" i="2" s="1"/>
  <c r="D231" i="2"/>
  <c r="A231" i="2" s="1"/>
  <c r="X231" i="2"/>
  <c r="U231" i="2" s="1"/>
  <c r="W231" i="2"/>
  <c r="T231" i="2" s="1"/>
  <c r="E230" i="2"/>
  <c r="B230" i="2" s="1"/>
  <c r="D230" i="2"/>
  <c r="A230" i="2" s="1"/>
  <c r="X230" i="2"/>
  <c r="U230" i="2" s="1"/>
  <c r="W230" i="2"/>
  <c r="T230" i="2" s="1"/>
  <c r="E229" i="2"/>
  <c r="B229" i="2" s="1"/>
  <c r="D229" i="2"/>
  <c r="A229" i="2" s="1"/>
  <c r="X229" i="2"/>
  <c r="U229" i="2" s="1"/>
  <c r="W229" i="2"/>
  <c r="T229" i="2" s="1"/>
  <c r="E228" i="2"/>
  <c r="B228" i="2" s="1"/>
  <c r="D228" i="2"/>
  <c r="A228" i="2" s="1"/>
  <c r="X228" i="2"/>
  <c r="U228" i="2" s="1"/>
  <c r="W228" i="2"/>
  <c r="T228" i="2" s="1"/>
  <c r="E227" i="2"/>
  <c r="B227" i="2" s="1"/>
  <c r="D227" i="2"/>
  <c r="A227" i="2" s="1"/>
  <c r="X227" i="2"/>
  <c r="U227" i="2" s="1"/>
  <c r="W227" i="2"/>
  <c r="T227" i="2" s="1"/>
  <c r="E226" i="2"/>
  <c r="B226" i="2" s="1"/>
  <c r="D226" i="2"/>
  <c r="A226" i="2" s="1"/>
  <c r="X226" i="2"/>
  <c r="U226" i="2" s="1"/>
  <c r="W226" i="2"/>
  <c r="T226" i="2" s="1"/>
  <c r="E225" i="2"/>
  <c r="B225" i="2" s="1"/>
  <c r="D225" i="2"/>
  <c r="A225" i="2" s="1"/>
  <c r="X225" i="2"/>
  <c r="U225" i="2" s="1"/>
  <c r="W225" i="2"/>
  <c r="T225" i="2" s="1"/>
  <c r="E224" i="2"/>
  <c r="B224" i="2" s="1"/>
  <c r="D224" i="2"/>
  <c r="A224" i="2" s="1"/>
  <c r="X217" i="2"/>
  <c r="U217" i="2" s="1"/>
  <c r="W217" i="2"/>
  <c r="T217" i="2" s="1"/>
  <c r="E217" i="2"/>
  <c r="B217" i="2" s="1"/>
  <c r="D217" i="2"/>
  <c r="A217" i="2" s="1"/>
  <c r="X216" i="2"/>
  <c r="U216" i="2" s="1"/>
  <c r="W216" i="2"/>
  <c r="T216" i="2" s="1"/>
  <c r="E216" i="2"/>
  <c r="B216" i="2" s="1"/>
  <c r="D216" i="2"/>
  <c r="A216" i="2" s="1"/>
  <c r="X215" i="2"/>
  <c r="U215" i="2" s="1"/>
  <c r="W215" i="2"/>
  <c r="T215" i="2" s="1"/>
  <c r="E215" i="2"/>
  <c r="B215" i="2" s="1"/>
  <c r="D215" i="2"/>
  <c r="A215" i="2" s="1"/>
  <c r="X214" i="2"/>
  <c r="U214" i="2" s="1"/>
  <c r="W214" i="2"/>
  <c r="T214" i="2" s="1"/>
  <c r="E214" i="2"/>
  <c r="B214" i="2" s="1"/>
  <c r="D214" i="2"/>
  <c r="A214" i="2" s="1"/>
  <c r="X213" i="2"/>
  <c r="U213" i="2" s="1"/>
  <c r="W213" i="2"/>
  <c r="T213" i="2" s="1"/>
  <c r="E213" i="2"/>
  <c r="B213" i="2" s="1"/>
  <c r="D213" i="2"/>
  <c r="A213" i="2" s="1"/>
  <c r="X212" i="2"/>
  <c r="U212" i="2" s="1"/>
  <c r="W212" i="2"/>
  <c r="T212" i="2" s="1"/>
  <c r="E212" i="2"/>
  <c r="B212" i="2" s="1"/>
  <c r="D212" i="2"/>
  <c r="A212" i="2" s="1"/>
  <c r="X211" i="2"/>
  <c r="U211" i="2" s="1"/>
  <c r="W211" i="2"/>
  <c r="T211" i="2" s="1"/>
  <c r="E211" i="2"/>
  <c r="B211" i="2" s="1"/>
  <c r="D211" i="2"/>
  <c r="A211" i="2" s="1"/>
  <c r="X210" i="2"/>
  <c r="U210" i="2" s="1"/>
  <c r="W210" i="2"/>
  <c r="T210" i="2" s="1"/>
  <c r="E210" i="2"/>
  <c r="B210" i="2" s="1"/>
  <c r="D210" i="2"/>
  <c r="A210" i="2" s="1"/>
  <c r="X200" i="2"/>
  <c r="U200" i="2" s="1"/>
  <c r="W200" i="2"/>
  <c r="T200" i="2" s="1"/>
  <c r="E201" i="2"/>
  <c r="B201" i="2" s="1"/>
  <c r="D201" i="2"/>
  <c r="A201" i="2" s="1"/>
  <c r="X199" i="2"/>
  <c r="U199" i="2" s="1"/>
  <c r="W199" i="2"/>
  <c r="T199" i="2" s="1"/>
  <c r="E200" i="2"/>
  <c r="B200" i="2" s="1"/>
  <c r="D200" i="2"/>
  <c r="A200" i="2" s="1"/>
  <c r="X198" i="2"/>
  <c r="U198" i="2" s="1"/>
  <c r="W198" i="2"/>
  <c r="T198" i="2" s="1"/>
  <c r="E199" i="2"/>
  <c r="B199" i="2" s="1"/>
  <c r="D199" i="2"/>
  <c r="A199" i="2" s="1"/>
  <c r="X197" i="2"/>
  <c r="U197" i="2" s="1"/>
  <c r="W197" i="2"/>
  <c r="T197" i="2" s="1"/>
  <c r="E198" i="2"/>
  <c r="B198" i="2" s="1"/>
  <c r="D198" i="2"/>
  <c r="A198" i="2" s="1"/>
  <c r="X196" i="2"/>
  <c r="U196" i="2" s="1"/>
  <c r="W196" i="2"/>
  <c r="T196" i="2" s="1"/>
  <c r="E197" i="2"/>
  <c r="B197" i="2" s="1"/>
  <c r="D197" i="2"/>
  <c r="A197" i="2" s="1"/>
  <c r="X195" i="2"/>
  <c r="U195" i="2" s="1"/>
  <c r="W195" i="2"/>
  <c r="T195" i="2" s="1"/>
  <c r="E196" i="2"/>
  <c r="B196" i="2" s="1"/>
  <c r="D196" i="2"/>
  <c r="A196" i="2" s="1"/>
  <c r="X194" i="2"/>
  <c r="U194" i="2" s="1"/>
  <c r="W194" i="2"/>
  <c r="T194" i="2" s="1"/>
  <c r="E195" i="2"/>
  <c r="B195" i="2" s="1"/>
  <c r="D195" i="2"/>
  <c r="A195" i="2" s="1"/>
  <c r="X193" i="2"/>
  <c r="U193" i="2" s="1"/>
  <c r="W193" i="2"/>
  <c r="T193" i="2" s="1"/>
  <c r="E194" i="2"/>
  <c r="B194" i="2" s="1"/>
  <c r="D194" i="2"/>
  <c r="A194" i="2" s="1"/>
  <c r="X188" i="2"/>
  <c r="U188" i="2" s="1"/>
  <c r="W188" i="2"/>
  <c r="T188" i="2" s="1"/>
  <c r="E189" i="2"/>
  <c r="B189" i="2" s="1"/>
  <c r="D189" i="2"/>
  <c r="A189" i="2" s="1"/>
  <c r="X187" i="2"/>
  <c r="U187" i="2" s="1"/>
  <c r="W187" i="2"/>
  <c r="T187" i="2" s="1"/>
  <c r="E188" i="2"/>
  <c r="B188" i="2" s="1"/>
  <c r="D188" i="2"/>
  <c r="A188" i="2" s="1"/>
  <c r="X186" i="2"/>
  <c r="U186" i="2" s="1"/>
  <c r="W186" i="2"/>
  <c r="T186" i="2" s="1"/>
  <c r="E187" i="2"/>
  <c r="B187" i="2" s="1"/>
  <c r="D187" i="2"/>
  <c r="A187" i="2" s="1"/>
  <c r="X185" i="2"/>
  <c r="U185" i="2" s="1"/>
  <c r="W185" i="2"/>
  <c r="T185" i="2" s="1"/>
  <c r="E186" i="2"/>
  <c r="B186" i="2" s="1"/>
  <c r="D186" i="2"/>
  <c r="A186" i="2" s="1"/>
  <c r="X184" i="2"/>
  <c r="U184" i="2" s="1"/>
  <c r="W184" i="2"/>
  <c r="T184" i="2" s="1"/>
  <c r="E185" i="2"/>
  <c r="B185" i="2" s="1"/>
  <c r="D185" i="2"/>
  <c r="A185" i="2" s="1"/>
  <c r="X183" i="2"/>
  <c r="U183" i="2" s="1"/>
  <c r="W183" i="2"/>
  <c r="T183" i="2" s="1"/>
  <c r="E184" i="2"/>
  <c r="B184" i="2" s="1"/>
  <c r="D184" i="2"/>
  <c r="A184" i="2" s="1"/>
  <c r="X182" i="2"/>
  <c r="U182" i="2" s="1"/>
  <c r="W182" i="2"/>
  <c r="T182" i="2" s="1"/>
  <c r="E183" i="2"/>
  <c r="B183" i="2" s="1"/>
  <c r="D183" i="2"/>
  <c r="A183" i="2" s="1"/>
  <c r="X181" i="2"/>
  <c r="U181" i="2" s="1"/>
  <c r="W181" i="2"/>
  <c r="T181" i="2" s="1"/>
  <c r="E182" i="2"/>
  <c r="B182" i="2" s="1"/>
  <c r="D182" i="2"/>
  <c r="A182" i="2" s="1"/>
  <c r="X175" i="2"/>
  <c r="U175" i="2" s="1"/>
  <c r="W175" i="2"/>
  <c r="T175" i="2" s="1"/>
  <c r="E175" i="2"/>
  <c r="B175" i="2" s="1"/>
  <c r="D175" i="2"/>
  <c r="A175" i="2" s="1"/>
  <c r="X174" i="2"/>
  <c r="U174" i="2" s="1"/>
  <c r="W174" i="2"/>
  <c r="T174" i="2" s="1"/>
  <c r="E174" i="2"/>
  <c r="B174" i="2" s="1"/>
  <c r="D174" i="2"/>
  <c r="A174" i="2" s="1"/>
  <c r="X173" i="2"/>
  <c r="U173" i="2" s="1"/>
  <c r="W173" i="2"/>
  <c r="T173" i="2" s="1"/>
  <c r="E173" i="2"/>
  <c r="B173" i="2" s="1"/>
  <c r="D173" i="2"/>
  <c r="A173" i="2" s="1"/>
  <c r="X172" i="2"/>
  <c r="U172" i="2" s="1"/>
  <c r="W172" i="2"/>
  <c r="T172" i="2" s="1"/>
  <c r="E172" i="2"/>
  <c r="B172" i="2" s="1"/>
  <c r="D172" i="2"/>
  <c r="A172" i="2" s="1"/>
  <c r="X171" i="2"/>
  <c r="U171" i="2" s="1"/>
  <c r="W171" i="2"/>
  <c r="T171" i="2" s="1"/>
  <c r="E171" i="2"/>
  <c r="B171" i="2" s="1"/>
  <c r="D171" i="2"/>
  <c r="A171" i="2" s="1"/>
  <c r="X170" i="2"/>
  <c r="U170" i="2" s="1"/>
  <c r="W170" i="2"/>
  <c r="T170" i="2" s="1"/>
  <c r="E170" i="2"/>
  <c r="B170" i="2" s="1"/>
  <c r="D170" i="2"/>
  <c r="A170" i="2" s="1"/>
  <c r="X169" i="2"/>
  <c r="U169" i="2" s="1"/>
  <c r="W169" i="2"/>
  <c r="T169" i="2" s="1"/>
  <c r="E169" i="2"/>
  <c r="B169" i="2" s="1"/>
  <c r="D169" i="2"/>
  <c r="A169" i="2" s="1"/>
  <c r="X168" i="2"/>
  <c r="U168" i="2" s="1"/>
  <c r="W168" i="2"/>
  <c r="T168" i="2" s="1"/>
  <c r="E168" i="2"/>
  <c r="B168" i="2" s="1"/>
  <c r="D168" i="2"/>
  <c r="A168" i="2" s="1"/>
  <c r="X161" i="2"/>
  <c r="U161" i="2" s="1"/>
  <c r="W161" i="2"/>
  <c r="T161" i="2" s="1"/>
  <c r="E162" i="2"/>
  <c r="B162" i="2" s="1"/>
  <c r="D162" i="2"/>
  <c r="A162" i="2" s="1"/>
  <c r="X160" i="2"/>
  <c r="U160" i="2" s="1"/>
  <c r="W160" i="2"/>
  <c r="T160" i="2" s="1"/>
  <c r="E161" i="2"/>
  <c r="B161" i="2" s="1"/>
  <c r="D161" i="2"/>
  <c r="A161" i="2" s="1"/>
  <c r="X159" i="2"/>
  <c r="U159" i="2" s="1"/>
  <c r="W159" i="2"/>
  <c r="T159" i="2" s="1"/>
  <c r="E160" i="2"/>
  <c r="B160" i="2" s="1"/>
  <c r="D160" i="2"/>
  <c r="A160" i="2" s="1"/>
  <c r="X158" i="2"/>
  <c r="U158" i="2" s="1"/>
  <c r="W158" i="2"/>
  <c r="T158" i="2" s="1"/>
  <c r="E159" i="2"/>
  <c r="B159" i="2" s="1"/>
  <c r="D159" i="2"/>
  <c r="A159" i="2" s="1"/>
  <c r="X157" i="2"/>
  <c r="U157" i="2" s="1"/>
  <c r="W157" i="2"/>
  <c r="T157" i="2" s="1"/>
  <c r="E158" i="2"/>
  <c r="B158" i="2" s="1"/>
  <c r="D158" i="2"/>
  <c r="A158" i="2" s="1"/>
  <c r="X156" i="2"/>
  <c r="U156" i="2" s="1"/>
  <c r="W156" i="2"/>
  <c r="T156" i="2" s="1"/>
  <c r="E157" i="2"/>
  <c r="B157" i="2" s="1"/>
  <c r="D157" i="2"/>
  <c r="A157" i="2" s="1"/>
  <c r="X155" i="2"/>
  <c r="U155" i="2" s="1"/>
  <c r="W155" i="2"/>
  <c r="T155" i="2" s="1"/>
  <c r="E156" i="2"/>
  <c r="B156" i="2" s="1"/>
  <c r="D156" i="2"/>
  <c r="A156" i="2" s="1"/>
  <c r="X154" i="2"/>
  <c r="U154" i="2" s="1"/>
  <c r="W154" i="2"/>
  <c r="T154" i="2" s="1"/>
  <c r="E155" i="2"/>
  <c r="B155" i="2" s="1"/>
  <c r="D155" i="2"/>
  <c r="A155" i="2" s="1"/>
  <c r="X144" i="2"/>
  <c r="U144" i="2" s="1"/>
  <c r="W144" i="2"/>
  <c r="T144" i="2" s="1"/>
  <c r="E144" i="2"/>
  <c r="B144" i="2" s="1"/>
  <c r="D144" i="2"/>
  <c r="A144" i="2" s="1"/>
  <c r="X143" i="2"/>
  <c r="U143" i="2" s="1"/>
  <c r="W143" i="2"/>
  <c r="T143" i="2" s="1"/>
  <c r="E143" i="2"/>
  <c r="B143" i="2" s="1"/>
  <c r="D143" i="2"/>
  <c r="A143" i="2" s="1"/>
  <c r="X142" i="2"/>
  <c r="U142" i="2" s="1"/>
  <c r="W142" i="2"/>
  <c r="T142" i="2" s="1"/>
  <c r="E142" i="2"/>
  <c r="B142" i="2" s="1"/>
  <c r="D142" i="2"/>
  <c r="A142" i="2" s="1"/>
  <c r="X141" i="2"/>
  <c r="U141" i="2" s="1"/>
  <c r="W141" i="2"/>
  <c r="T141" i="2" s="1"/>
  <c r="E141" i="2"/>
  <c r="B141" i="2" s="1"/>
  <c r="D141" i="2"/>
  <c r="A141" i="2" s="1"/>
  <c r="X140" i="2"/>
  <c r="U140" i="2" s="1"/>
  <c r="W140" i="2"/>
  <c r="T140" i="2" s="1"/>
  <c r="E140" i="2"/>
  <c r="B140" i="2" s="1"/>
  <c r="D140" i="2"/>
  <c r="A140" i="2" s="1"/>
  <c r="X139" i="2"/>
  <c r="U139" i="2" s="1"/>
  <c r="W139" i="2"/>
  <c r="T139" i="2" s="1"/>
  <c r="E139" i="2"/>
  <c r="B139" i="2" s="1"/>
  <c r="D139" i="2"/>
  <c r="A139" i="2" s="1"/>
  <c r="X138" i="2"/>
  <c r="U138" i="2" s="1"/>
  <c r="W138" i="2"/>
  <c r="T138" i="2" s="1"/>
  <c r="E138" i="2"/>
  <c r="B138" i="2" s="1"/>
  <c r="D138" i="2"/>
  <c r="A138" i="2" s="1"/>
  <c r="X137" i="2"/>
  <c r="U137" i="2" s="1"/>
  <c r="W137" i="2"/>
  <c r="T137" i="2" s="1"/>
  <c r="E137" i="2"/>
  <c r="B137" i="2" s="1"/>
  <c r="D137" i="2"/>
  <c r="A137" i="2" s="1"/>
  <c r="X132" i="2"/>
  <c r="U132" i="2" s="1"/>
  <c r="W132" i="2"/>
  <c r="T132" i="2" s="1"/>
  <c r="E132" i="2"/>
  <c r="B132" i="2" s="1"/>
  <c r="D132" i="2"/>
  <c r="A132" i="2" s="1"/>
  <c r="X131" i="2"/>
  <c r="U131" i="2" s="1"/>
  <c r="W131" i="2"/>
  <c r="T131" i="2" s="1"/>
  <c r="E131" i="2"/>
  <c r="B131" i="2" s="1"/>
  <c r="D131" i="2"/>
  <c r="A131" i="2" s="1"/>
  <c r="X130" i="2"/>
  <c r="U130" i="2" s="1"/>
  <c r="W130" i="2"/>
  <c r="T130" i="2" s="1"/>
  <c r="E130" i="2"/>
  <c r="B130" i="2" s="1"/>
  <c r="D130" i="2"/>
  <c r="A130" i="2" s="1"/>
  <c r="X129" i="2"/>
  <c r="U129" i="2" s="1"/>
  <c r="W129" i="2"/>
  <c r="T129" i="2" s="1"/>
  <c r="E129" i="2"/>
  <c r="B129" i="2" s="1"/>
  <c r="D129" i="2"/>
  <c r="A129" i="2" s="1"/>
  <c r="X128" i="2"/>
  <c r="U128" i="2" s="1"/>
  <c r="W128" i="2"/>
  <c r="T128" i="2" s="1"/>
  <c r="E128" i="2"/>
  <c r="B128" i="2" s="1"/>
  <c r="D128" i="2"/>
  <c r="A128" i="2" s="1"/>
  <c r="X127" i="2"/>
  <c r="U127" i="2" s="1"/>
  <c r="W127" i="2"/>
  <c r="T127" i="2" s="1"/>
  <c r="E127" i="2"/>
  <c r="B127" i="2" s="1"/>
  <c r="D127" i="2"/>
  <c r="A127" i="2" s="1"/>
  <c r="X126" i="2"/>
  <c r="U126" i="2" s="1"/>
  <c r="W126" i="2"/>
  <c r="T126" i="2" s="1"/>
  <c r="E126" i="2"/>
  <c r="B126" i="2" s="1"/>
  <c r="D126" i="2"/>
  <c r="A126" i="2" s="1"/>
  <c r="X125" i="2"/>
  <c r="U125" i="2" s="1"/>
  <c r="W125" i="2"/>
  <c r="T125" i="2" s="1"/>
  <c r="E125" i="2"/>
  <c r="B125" i="2" s="1"/>
  <c r="D125" i="2"/>
  <c r="A125" i="2" s="1"/>
  <c r="X121" i="2"/>
  <c r="U121" i="2" s="1"/>
  <c r="W121" i="2"/>
  <c r="T121" i="2" s="1"/>
  <c r="E120" i="2"/>
  <c r="B120" i="2" s="1"/>
  <c r="D120" i="2"/>
  <c r="A120" i="2" s="1"/>
  <c r="X120" i="2"/>
  <c r="U120" i="2" s="1"/>
  <c r="W120" i="2"/>
  <c r="T120" i="2" s="1"/>
  <c r="E119" i="2"/>
  <c r="B119" i="2" s="1"/>
  <c r="D119" i="2"/>
  <c r="A119" i="2" s="1"/>
  <c r="X119" i="2"/>
  <c r="U119" i="2" s="1"/>
  <c r="W119" i="2"/>
  <c r="T119" i="2" s="1"/>
  <c r="E118" i="2"/>
  <c r="B118" i="2" s="1"/>
  <c r="D118" i="2"/>
  <c r="A118" i="2" s="1"/>
  <c r="X118" i="2"/>
  <c r="U118" i="2" s="1"/>
  <c r="W118" i="2"/>
  <c r="T118" i="2" s="1"/>
  <c r="E117" i="2"/>
  <c r="B117" i="2" s="1"/>
  <c r="D117" i="2"/>
  <c r="A117" i="2" s="1"/>
  <c r="X117" i="2"/>
  <c r="U117" i="2" s="1"/>
  <c r="W117" i="2"/>
  <c r="T117" i="2" s="1"/>
  <c r="E116" i="2"/>
  <c r="B116" i="2" s="1"/>
  <c r="D116" i="2"/>
  <c r="A116" i="2" s="1"/>
  <c r="X116" i="2"/>
  <c r="U116" i="2" s="1"/>
  <c r="W116" i="2"/>
  <c r="T116" i="2" s="1"/>
  <c r="E115" i="2"/>
  <c r="B115" i="2" s="1"/>
  <c r="D115" i="2"/>
  <c r="A115" i="2" s="1"/>
  <c r="X115" i="2"/>
  <c r="U115" i="2" s="1"/>
  <c r="W115" i="2"/>
  <c r="T115" i="2" s="1"/>
  <c r="E114" i="2"/>
  <c r="B114" i="2" s="1"/>
  <c r="D114" i="2"/>
  <c r="A114" i="2" s="1"/>
  <c r="X114" i="2"/>
  <c r="U114" i="2" s="1"/>
  <c r="W114" i="2"/>
  <c r="T114" i="2" s="1"/>
  <c r="E113" i="2"/>
  <c r="B113" i="2" s="1"/>
  <c r="D113" i="2"/>
  <c r="A113" i="2" s="1"/>
  <c r="X109" i="2"/>
  <c r="U109" i="2" s="1"/>
  <c r="W109" i="2"/>
  <c r="T109" i="2" s="1"/>
  <c r="E109" i="2"/>
  <c r="B109" i="2" s="1"/>
  <c r="D109" i="2"/>
  <c r="A109" i="2" s="1"/>
  <c r="X108" i="2"/>
  <c r="U108" i="2" s="1"/>
  <c r="W108" i="2"/>
  <c r="T108" i="2" s="1"/>
  <c r="E108" i="2"/>
  <c r="B108" i="2" s="1"/>
  <c r="D108" i="2"/>
  <c r="A108" i="2" s="1"/>
  <c r="X107" i="2"/>
  <c r="U107" i="2" s="1"/>
  <c r="W107" i="2"/>
  <c r="T107" i="2" s="1"/>
  <c r="E107" i="2"/>
  <c r="B107" i="2" s="1"/>
  <c r="D107" i="2"/>
  <c r="A107" i="2" s="1"/>
  <c r="X106" i="2"/>
  <c r="U106" i="2" s="1"/>
  <c r="W106" i="2"/>
  <c r="T106" i="2" s="1"/>
  <c r="E106" i="2"/>
  <c r="B106" i="2" s="1"/>
  <c r="D106" i="2"/>
  <c r="A106" i="2" s="1"/>
  <c r="X105" i="2"/>
  <c r="U105" i="2" s="1"/>
  <c r="W105" i="2"/>
  <c r="T105" i="2" s="1"/>
  <c r="E105" i="2"/>
  <c r="B105" i="2" s="1"/>
  <c r="D105" i="2"/>
  <c r="A105" i="2" s="1"/>
  <c r="X104" i="2"/>
  <c r="U104" i="2" s="1"/>
  <c r="W104" i="2"/>
  <c r="T104" i="2" s="1"/>
  <c r="E104" i="2"/>
  <c r="B104" i="2" s="1"/>
  <c r="D104" i="2"/>
  <c r="A104" i="2" s="1"/>
  <c r="X103" i="2"/>
  <c r="U103" i="2" s="1"/>
  <c r="W103" i="2"/>
  <c r="T103" i="2" s="1"/>
  <c r="E103" i="2"/>
  <c r="B103" i="2" s="1"/>
  <c r="D103" i="2"/>
  <c r="A103" i="2" s="1"/>
  <c r="X102" i="2"/>
  <c r="U102" i="2" s="1"/>
  <c r="W102" i="2"/>
  <c r="T102" i="2" s="1"/>
  <c r="E102" i="2"/>
  <c r="B102" i="2" s="1"/>
  <c r="D102" i="2"/>
  <c r="A102" i="2" s="1"/>
  <c r="X97" i="2"/>
  <c r="U97" i="2" s="1"/>
  <c r="W97" i="2"/>
  <c r="T97" i="2" s="1"/>
  <c r="E96" i="2"/>
  <c r="B96" i="2" s="1"/>
  <c r="D96" i="2"/>
  <c r="A96" i="2" s="1"/>
  <c r="X96" i="2"/>
  <c r="U96" i="2" s="1"/>
  <c r="W96" i="2"/>
  <c r="T96" i="2" s="1"/>
  <c r="E95" i="2"/>
  <c r="B95" i="2" s="1"/>
  <c r="D95" i="2"/>
  <c r="A95" i="2" s="1"/>
  <c r="X95" i="2"/>
  <c r="U95" i="2" s="1"/>
  <c r="W95" i="2"/>
  <c r="T95" i="2" s="1"/>
  <c r="E94" i="2"/>
  <c r="B94" i="2" s="1"/>
  <c r="D94" i="2"/>
  <c r="A94" i="2" s="1"/>
  <c r="X94" i="2"/>
  <c r="U94" i="2" s="1"/>
  <c r="W94" i="2"/>
  <c r="T94" i="2" s="1"/>
  <c r="E93" i="2"/>
  <c r="B93" i="2" s="1"/>
  <c r="D93" i="2"/>
  <c r="A93" i="2" s="1"/>
  <c r="X93" i="2"/>
  <c r="U93" i="2" s="1"/>
  <c r="W93" i="2"/>
  <c r="T93" i="2" s="1"/>
  <c r="E92" i="2"/>
  <c r="B92" i="2" s="1"/>
  <c r="D92" i="2"/>
  <c r="A92" i="2" s="1"/>
  <c r="X92" i="2"/>
  <c r="U92" i="2" s="1"/>
  <c r="W92" i="2"/>
  <c r="T92" i="2" s="1"/>
  <c r="E91" i="2"/>
  <c r="B91" i="2" s="1"/>
  <c r="D91" i="2"/>
  <c r="A91" i="2" s="1"/>
  <c r="X91" i="2"/>
  <c r="U91" i="2" s="1"/>
  <c r="W91" i="2"/>
  <c r="T91" i="2" s="1"/>
  <c r="E90" i="2"/>
  <c r="B90" i="2" s="1"/>
  <c r="D90" i="2"/>
  <c r="A90" i="2" s="1"/>
  <c r="X90" i="2"/>
  <c r="U90" i="2" s="1"/>
  <c r="W90" i="2"/>
  <c r="T90" i="2" s="1"/>
  <c r="E89" i="2"/>
  <c r="B89" i="2" s="1"/>
  <c r="D89" i="2"/>
  <c r="A89" i="2" s="1"/>
  <c r="X86" i="2"/>
  <c r="U86" i="2" s="1"/>
  <c r="W86" i="2"/>
  <c r="T86" i="2" s="1"/>
  <c r="E84" i="2"/>
  <c r="B84" i="2" s="1"/>
  <c r="D84" i="2"/>
  <c r="A84" i="2" s="1"/>
  <c r="X85" i="2"/>
  <c r="U85" i="2" s="1"/>
  <c r="W85" i="2"/>
  <c r="T85" i="2" s="1"/>
  <c r="E83" i="2"/>
  <c r="B83" i="2" s="1"/>
  <c r="D83" i="2"/>
  <c r="A83" i="2" s="1"/>
  <c r="X84" i="2"/>
  <c r="U84" i="2" s="1"/>
  <c r="W84" i="2"/>
  <c r="T84" i="2" s="1"/>
  <c r="E82" i="2"/>
  <c r="B82" i="2" s="1"/>
  <c r="D82" i="2"/>
  <c r="A82" i="2" s="1"/>
  <c r="X83" i="2"/>
  <c r="U83" i="2" s="1"/>
  <c r="W83" i="2"/>
  <c r="T83" i="2" s="1"/>
  <c r="E81" i="2"/>
  <c r="B81" i="2" s="1"/>
  <c r="D81" i="2"/>
  <c r="A81" i="2" s="1"/>
  <c r="X82" i="2"/>
  <c r="U82" i="2" s="1"/>
  <c r="W82" i="2"/>
  <c r="T82" i="2" s="1"/>
  <c r="E80" i="2"/>
  <c r="B80" i="2" s="1"/>
  <c r="D80" i="2"/>
  <c r="A80" i="2" s="1"/>
  <c r="X81" i="2"/>
  <c r="U81" i="2" s="1"/>
  <c r="W81" i="2"/>
  <c r="T81" i="2" s="1"/>
  <c r="E79" i="2"/>
  <c r="B79" i="2" s="1"/>
  <c r="D79" i="2"/>
  <c r="A79" i="2" s="1"/>
  <c r="X80" i="2"/>
  <c r="U80" i="2" s="1"/>
  <c r="W80" i="2"/>
  <c r="T80" i="2" s="1"/>
  <c r="E78" i="2"/>
  <c r="B78" i="2" s="1"/>
  <c r="D78" i="2"/>
  <c r="A78" i="2" s="1"/>
  <c r="X79" i="2"/>
  <c r="U79" i="2" s="1"/>
  <c r="W79" i="2"/>
  <c r="T79" i="2" s="1"/>
  <c r="E77" i="2"/>
  <c r="B77" i="2" s="1"/>
  <c r="D77" i="2"/>
  <c r="A77" i="2" s="1"/>
  <c r="X72" i="2"/>
  <c r="U72" i="2" s="1"/>
  <c r="W72" i="2"/>
  <c r="T72" i="2" s="1"/>
  <c r="E72" i="2"/>
  <c r="B72" i="2" s="1"/>
  <c r="D72" i="2"/>
  <c r="A72" i="2" s="1"/>
  <c r="X71" i="2"/>
  <c r="U71" i="2" s="1"/>
  <c r="W71" i="2"/>
  <c r="T71" i="2" s="1"/>
  <c r="E71" i="2"/>
  <c r="B71" i="2" s="1"/>
  <c r="D71" i="2"/>
  <c r="A71" i="2" s="1"/>
  <c r="X70" i="2"/>
  <c r="U70" i="2" s="1"/>
  <c r="W70" i="2"/>
  <c r="T70" i="2" s="1"/>
  <c r="E70" i="2"/>
  <c r="B70" i="2" s="1"/>
  <c r="D70" i="2"/>
  <c r="A70" i="2" s="1"/>
  <c r="X69" i="2"/>
  <c r="U69" i="2" s="1"/>
  <c r="W69" i="2"/>
  <c r="T69" i="2" s="1"/>
  <c r="E69" i="2"/>
  <c r="B69" i="2" s="1"/>
  <c r="D69" i="2"/>
  <c r="A69" i="2" s="1"/>
  <c r="X68" i="2"/>
  <c r="U68" i="2" s="1"/>
  <c r="W68" i="2"/>
  <c r="T68" i="2" s="1"/>
  <c r="E68" i="2"/>
  <c r="B68" i="2" s="1"/>
  <c r="D68" i="2"/>
  <c r="A68" i="2" s="1"/>
  <c r="X67" i="2"/>
  <c r="U67" i="2" s="1"/>
  <c r="W67" i="2"/>
  <c r="T67" i="2" s="1"/>
  <c r="E67" i="2"/>
  <c r="B67" i="2" s="1"/>
  <c r="D67" i="2"/>
  <c r="A67" i="2" s="1"/>
  <c r="X66" i="2"/>
  <c r="U66" i="2" s="1"/>
  <c r="W66" i="2"/>
  <c r="T66" i="2" s="1"/>
  <c r="E66" i="2"/>
  <c r="B66" i="2" s="1"/>
  <c r="D66" i="2"/>
  <c r="A66" i="2" s="1"/>
  <c r="X65" i="2"/>
  <c r="U65" i="2" s="1"/>
  <c r="W65" i="2"/>
  <c r="T65" i="2" s="1"/>
  <c r="E65" i="2"/>
  <c r="B65" i="2" s="1"/>
  <c r="D65" i="2"/>
  <c r="A65" i="2" s="1"/>
  <c r="X60" i="2"/>
  <c r="U60" i="2" s="1"/>
  <c r="W60" i="2"/>
  <c r="T60" i="2" s="1"/>
  <c r="E60" i="2"/>
  <c r="B60" i="2" s="1"/>
  <c r="D60" i="2"/>
  <c r="A60" i="2" s="1"/>
  <c r="X59" i="2"/>
  <c r="U59" i="2" s="1"/>
  <c r="W59" i="2"/>
  <c r="T59" i="2" s="1"/>
  <c r="E59" i="2"/>
  <c r="B59" i="2" s="1"/>
  <c r="D59" i="2"/>
  <c r="A59" i="2" s="1"/>
  <c r="X58" i="2"/>
  <c r="U58" i="2" s="1"/>
  <c r="W58" i="2"/>
  <c r="T58" i="2" s="1"/>
  <c r="E58" i="2"/>
  <c r="B58" i="2" s="1"/>
  <c r="D58" i="2"/>
  <c r="A58" i="2" s="1"/>
  <c r="X57" i="2"/>
  <c r="U57" i="2" s="1"/>
  <c r="W57" i="2"/>
  <c r="T57" i="2" s="1"/>
  <c r="E57" i="2"/>
  <c r="B57" i="2" s="1"/>
  <c r="D57" i="2"/>
  <c r="A57" i="2" s="1"/>
  <c r="X56" i="2"/>
  <c r="U56" i="2" s="1"/>
  <c r="W56" i="2"/>
  <c r="T56" i="2" s="1"/>
  <c r="E56" i="2"/>
  <c r="B56" i="2" s="1"/>
  <c r="D56" i="2"/>
  <c r="A56" i="2" s="1"/>
  <c r="X55" i="2"/>
  <c r="U55" i="2" s="1"/>
  <c r="W55" i="2"/>
  <c r="T55" i="2" s="1"/>
  <c r="E55" i="2"/>
  <c r="B55" i="2" s="1"/>
  <c r="D55" i="2"/>
  <c r="A55" i="2" s="1"/>
  <c r="X54" i="2"/>
  <c r="U54" i="2" s="1"/>
  <c r="W54" i="2"/>
  <c r="T54" i="2" s="1"/>
  <c r="E54" i="2"/>
  <c r="B54" i="2" s="1"/>
  <c r="D54" i="2"/>
  <c r="A54" i="2" s="1"/>
  <c r="X53" i="2"/>
  <c r="U53" i="2" s="1"/>
  <c r="W53" i="2"/>
  <c r="T53" i="2" s="1"/>
  <c r="E53" i="2"/>
  <c r="B53" i="2" s="1"/>
  <c r="D53" i="2"/>
  <c r="A53" i="2" s="1"/>
  <c r="X44" i="2"/>
  <c r="U44" i="2" s="1"/>
  <c r="W44" i="2"/>
  <c r="T44" i="2" s="1"/>
  <c r="E44" i="2"/>
  <c r="B44" i="2" s="1"/>
  <c r="D44" i="2"/>
  <c r="A44" i="2" s="1"/>
  <c r="X43" i="2"/>
  <c r="U43" i="2" s="1"/>
  <c r="W43" i="2"/>
  <c r="T43" i="2" s="1"/>
  <c r="E43" i="2"/>
  <c r="B43" i="2" s="1"/>
  <c r="D43" i="2"/>
  <c r="A43" i="2" s="1"/>
  <c r="X42" i="2"/>
  <c r="U42" i="2" s="1"/>
  <c r="W42" i="2"/>
  <c r="T42" i="2" s="1"/>
  <c r="E42" i="2"/>
  <c r="B42" i="2" s="1"/>
  <c r="D42" i="2"/>
  <c r="A42" i="2" s="1"/>
  <c r="X41" i="2"/>
  <c r="U41" i="2" s="1"/>
  <c r="W41" i="2"/>
  <c r="T41" i="2" s="1"/>
  <c r="E41" i="2"/>
  <c r="B41" i="2" s="1"/>
  <c r="D41" i="2"/>
  <c r="A41" i="2" s="1"/>
  <c r="X40" i="2"/>
  <c r="U40" i="2" s="1"/>
  <c r="W40" i="2"/>
  <c r="T40" i="2" s="1"/>
  <c r="E40" i="2"/>
  <c r="B40" i="2" s="1"/>
  <c r="D40" i="2"/>
  <c r="A40" i="2" s="1"/>
  <c r="X39" i="2"/>
  <c r="U39" i="2" s="1"/>
  <c r="W39" i="2"/>
  <c r="T39" i="2" s="1"/>
  <c r="E39" i="2"/>
  <c r="B39" i="2" s="1"/>
  <c r="D39" i="2"/>
  <c r="A39" i="2" s="1"/>
  <c r="X38" i="2"/>
  <c r="U38" i="2" s="1"/>
  <c r="W38" i="2"/>
  <c r="T38" i="2" s="1"/>
  <c r="E38" i="2"/>
  <c r="B38" i="2" s="1"/>
  <c r="D38" i="2"/>
  <c r="A38" i="2" s="1"/>
  <c r="X37" i="2"/>
  <c r="U37" i="2" s="1"/>
  <c r="W37" i="2"/>
  <c r="T37" i="2" s="1"/>
  <c r="E37" i="2"/>
  <c r="B37" i="2" s="1"/>
  <c r="D37" i="2"/>
  <c r="A37" i="2" s="1"/>
  <c r="X33" i="2"/>
  <c r="U33" i="2" s="1"/>
  <c r="W33" i="2"/>
  <c r="T33" i="2" s="1"/>
  <c r="E33" i="2"/>
  <c r="B33" i="2" s="1"/>
  <c r="D33" i="2"/>
  <c r="A33" i="2" s="1"/>
  <c r="X32" i="2"/>
  <c r="U32" i="2" s="1"/>
  <c r="W32" i="2"/>
  <c r="T32" i="2" s="1"/>
  <c r="E32" i="2"/>
  <c r="B32" i="2" s="1"/>
  <c r="D32" i="2"/>
  <c r="A32" i="2" s="1"/>
  <c r="X31" i="2"/>
  <c r="U31" i="2" s="1"/>
  <c r="W31" i="2"/>
  <c r="T31" i="2" s="1"/>
  <c r="E31" i="2"/>
  <c r="B31" i="2" s="1"/>
  <c r="D31" i="2"/>
  <c r="A31" i="2" s="1"/>
  <c r="X30" i="2"/>
  <c r="U30" i="2" s="1"/>
  <c r="W30" i="2"/>
  <c r="T30" i="2" s="1"/>
  <c r="E30" i="2"/>
  <c r="B30" i="2" s="1"/>
  <c r="D30" i="2"/>
  <c r="A30" i="2" s="1"/>
  <c r="X29" i="2"/>
  <c r="U29" i="2" s="1"/>
  <c r="W29" i="2"/>
  <c r="T29" i="2" s="1"/>
  <c r="E29" i="2"/>
  <c r="B29" i="2" s="1"/>
  <c r="D29" i="2"/>
  <c r="A29" i="2" s="1"/>
  <c r="X28" i="2"/>
  <c r="U28" i="2" s="1"/>
  <c r="W28" i="2"/>
  <c r="T28" i="2" s="1"/>
  <c r="E28" i="2"/>
  <c r="B28" i="2" s="1"/>
  <c r="D28" i="2"/>
  <c r="A28" i="2" s="1"/>
  <c r="X27" i="2"/>
  <c r="U27" i="2" s="1"/>
  <c r="W27" i="2"/>
  <c r="T27" i="2" s="1"/>
  <c r="E27" i="2"/>
  <c r="B27" i="2" s="1"/>
  <c r="D27" i="2"/>
  <c r="A27" i="2" s="1"/>
  <c r="X26" i="2"/>
  <c r="U26" i="2" s="1"/>
  <c r="W26" i="2"/>
  <c r="T26" i="2" s="1"/>
  <c r="E26" i="2"/>
  <c r="B26" i="2" s="1"/>
  <c r="D26" i="2"/>
  <c r="A26" i="2" s="1"/>
  <c r="X22" i="2"/>
  <c r="U22" i="2" s="1"/>
  <c r="W22" i="2"/>
  <c r="T22" i="2" s="1"/>
  <c r="E22" i="2"/>
  <c r="B22" i="2" s="1"/>
  <c r="D22" i="2"/>
  <c r="A22" i="2" s="1"/>
  <c r="X21" i="2"/>
  <c r="U21" i="2" s="1"/>
  <c r="W21" i="2"/>
  <c r="T21" i="2" s="1"/>
  <c r="E21" i="2"/>
  <c r="B21" i="2" s="1"/>
  <c r="D21" i="2"/>
  <c r="A21" i="2" s="1"/>
  <c r="X20" i="2"/>
  <c r="U20" i="2" s="1"/>
  <c r="W20" i="2"/>
  <c r="T20" i="2" s="1"/>
  <c r="E20" i="2"/>
  <c r="B20" i="2" s="1"/>
  <c r="D20" i="2"/>
  <c r="A20" i="2" s="1"/>
  <c r="X19" i="2"/>
  <c r="U19" i="2" s="1"/>
  <c r="W19" i="2"/>
  <c r="T19" i="2" s="1"/>
  <c r="E19" i="2"/>
  <c r="B19" i="2" s="1"/>
  <c r="D19" i="2"/>
  <c r="A19" i="2" s="1"/>
  <c r="X18" i="2"/>
  <c r="U18" i="2" s="1"/>
  <c r="W18" i="2"/>
  <c r="T18" i="2" s="1"/>
  <c r="E18" i="2"/>
  <c r="B18" i="2" s="1"/>
  <c r="D18" i="2"/>
  <c r="A18" i="2" s="1"/>
  <c r="X17" i="2"/>
  <c r="U17" i="2" s="1"/>
  <c r="W17" i="2"/>
  <c r="T17" i="2" s="1"/>
  <c r="E17" i="2"/>
  <c r="B17" i="2" s="1"/>
  <c r="D17" i="2"/>
  <c r="A17" i="2" s="1"/>
  <c r="X16" i="2"/>
  <c r="U16" i="2" s="1"/>
  <c r="W16" i="2"/>
  <c r="T16" i="2" s="1"/>
  <c r="E16" i="2"/>
  <c r="B16" i="2" s="1"/>
  <c r="D16" i="2"/>
  <c r="A16" i="2" s="1"/>
  <c r="X15" i="2"/>
  <c r="U15" i="2" s="1"/>
  <c r="W15" i="2"/>
  <c r="T15" i="2" s="1"/>
  <c r="E15" i="2"/>
  <c r="B15" i="2" s="1"/>
  <c r="D15" i="2"/>
  <c r="A15" i="2" s="1"/>
  <c r="X11" i="2"/>
  <c r="U11" i="2" s="1"/>
  <c r="W11" i="2"/>
  <c r="T11" i="2" s="1"/>
  <c r="E11" i="2"/>
  <c r="B11" i="2" s="1"/>
  <c r="D11" i="2"/>
  <c r="A11" i="2" s="1"/>
  <c r="X10" i="2"/>
  <c r="U10" i="2" s="1"/>
  <c r="W10" i="2"/>
  <c r="T10" i="2" s="1"/>
  <c r="E10" i="2"/>
  <c r="B10" i="2" s="1"/>
  <c r="D10" i="2"/>
  <c r="A10" i="2" s="1"/>
  <c r="X9" i="2"/>
  <c r="U9" i="2" s="1"/>
  <c r="W9" i="2"/>
  <c r="T9" i="2" s="1"/>
  <c r="E9" i="2"/>
  <c r="B9" i="2" s="1"/>
  <c r="D9" i="2"/>
  <c r="A9" i="2" s="1"/>
  <c r="X8" i="2"/>
  <c r="U8" i="2" s="1"/>
  <c r="W8" i="2"/>
  <c r="T8" i="2" s="1"/>
  <c r="E8" i="2"/>
  <c r="B8" i="2" s="1"/>
  <c r="D8" i="2"/>
  <c r="A8" i="2" s="1"/>
  <c r="X7" i="2"/>
  <c r="U7" i="2" s="1"/>
  <c r="W7" i="2"/>
  <c r="T7" i="2" s="1"/>
  <c r="E7" i="2"/>
  <c r="B7" i="2" s="1"/>
  <c r="D7" i="2"/>
  <c r="A7" i="2" s="1"/>
  <c r="X6" i="2"/>
  <c r="U6" i="2" s="1"/>
  <c r="W6" i="2"/>
  <c r="T6" i="2" s="1"/>
  <c r="E6" i="2"/>
  <c r="B6" i="2" s="1"/>
  <c r="D6" i="2"/>
  <c r="A6" i="2" s="1"/>
  <c r="X5" i="2"/>
  <c r="U5" i="2" s="1"/>
  <c r="W5" i="2"/>
  <c r="T5" i="2" s="1"/>
  <c r="E5" i="2"/>
  <c r="B5" i="2" s="1"/>
  <c r="D5" i="2"/>
  <c r="A5" i="2" s="1"/>
  <c r="X4" i="2"/>
  <c r="U4" i="2" s="1"/>
  <c r="W4" i="2"/>
  <c r="T4" i="2" s="1"/>
  <c r="E4" i="2"/>
  <c r="B4" i="2" s="1"/>
  <c r="D4" i="2"/>
  <c r="A4" i="2" s="1"/>
  <c r="V80" i="2" l="1"/>
  <c r="V131" i="2"/>
  <c r="V132" i="2"/>
  <c r="C214" i="2"/>
  <c r="C215" i="2"/>
  <c r="V91" i="2"/>
  <c r="V7" i="2"/>
  <c r="V126" i="2"/>
  <c r="V60" i="2"/>
  <c r="V65" i="2"/>
  <c r="V66" i="2"/>
  <c r="V184" i="2"/>
  <c r="C196" i="2"/>
  <c r="V211" i="2"/>
  <c r="V33" i="2"/>
  <c r="V38" i="2"/>
  <c r="C140" i="2"/>
  <c r="V37" i="2"/>
  <c r="C10" i="2"/>
  <c r="V79" i="2"/>
  <c r="V144" i="2"/>
  <c r="V154" i="2"/>
  <c r="V155" i="2"/>
  <c r="C171" i="2"/>
  <c r="C182" i="2"/>
  <c r="C183" i="2"/>
  <c r="C184" i="2"/>
  <c r="V188" i="2"/>
  <c r="V194" i="2"/>
  <c r="C201" i="2"/>
  <c r="C11" i="2"/>
  <c r="C213" i="2"/>
  <c r="V142" i="2"/>
  <c r="C21" i="2"/>
  <c r="C22" i="2"/>
  <c r="C28" i="2"/>
  <c r="C29" i="2"/>
  <c r="C71" i="2"/>
  <c r="C72" i="2"/>
  <c r="C77" i="2"/>
  <c r="C81" i="2"/>
  <c r="C82" i="2"/>
  <c r="C83" i="2"/>
  <c r="C91" i="2"/>
  <c r="C106" i="2"/>
  <c r="C108" i="2"/>
  <c r="C115" i="2"/>
  <c r="C129" i="2"/>
  <c r="C131" i="2"/>
  <c r="C138" i="2"/>
  <c r="V138" i="2"/>
  <c r="V159" i="2"/>
  <c r="V160" i="2"/>
  <c r="V161" i="2"/>
  <c r="V168" i="2"/>
  <c r="C187" i="2"/>
  <c r="C212" i="2"/>
  <c r="C226" i="2"/>
  <c r="C227" i="2"/>
  <c r="C43" i="2"/>
  <c r="C44" i="2"/>
  <c r="C55" i="2"/>
  <c r="C56" i="2"/>
  <c r="C78" i="2"/>
  <c r="C93" i="2"/>
  <c r="C94" i="2"/>
  <c r="C95" i="2"/>
  <c r="C104" i="2"/>
  <c r="C117" i="2"/>
  <c r="C119" i="2"/>
  <c r="C127" i="2"/>
  <c r="C142" i="2"/>
  <c r="B173" i="4"/>
  <c r="V235" i="4"/>
  <c r="V236" i="4"/>
  <c r="V173" i="4"/>
  <c r="B48" i="4"/>
  <c r="B154" i="4"/>
  <c r="B171" i="4"/>
  <c r="V237" i="4"/>
  <c r="V8" i="4"/>
  <c r="B231" i="4"/>
  <c r="B232" i="4"/>
  <c r="B78" i="4"/>
  <c r="V122" i="4"/>
  <c r="B34" i="4"/>
  <c r="B35" i="4"/>
  <c r="B132" i="4"/>
  <c r="B229" i="4"/>
  <c r="V47" i="4"/>
  <c r="B106" i="4"/>
  <c r="V136" i="4"/>
  <c r="B158" i="4"/>
  <c r="V215" i="4"/>
  <c r="V9" i="4"/>
  <c r="B16" i="4"/>
  <c r="V16" i="4"/>
  <c r="B22" i="4"/>
  <c r="V101" i="4"/>
  <c r="V219" i="4"/>
  <c r="B211" i="4"/>
  <c r="V60" i="4"/>
  <c r="V62" i="4"/>
  <c r="B91" i="4"/>
  <c r="B92" i="4"/>
  <c r="B105" i="4"/>
  <c r="V132" i="4"/>
  <c r="V134" i="4"/>
  <c r="V146" i="4"/>
  <c r="V8" i="2"/>
  <c r="V9" i="2"/>
  <c r="V11" i="2"/>
  <c r="C39" i="2"/>
  <c r="C40" i="2"/>
  <c r="C67" i="2"/>
  <c r="C68" i="2"/>
  <c r="C132" i="2"/>
  <c r="C137" i="2"/>
  <c r="V141" i="2"/>
  <c r="C169" i="2"/>
  <c r="V182" i="2"/>
  <c r="C211" i="2"/>
  <c r="V217" i="2"/>
  <c r="V226" i="2"/>
  <c r="F15" i="3"/>
  <c r="V10" i="4"/>
  <c r="B23" i="4"/>
  <c r="B42" i="4"/>
  <c r="B43" i="4"/>
  <c r="B59" i="4"/>
  <c r="B65" i="4"/>
  <c r="B77" i="4"/>
  <c r="V78" i="4"/>
  <c r="V89" i="4"/>
  <c r="B100" i="4"/>
  <c r="B104" i="4"/>
  <c r="V106" i="4"/>
  <c r="B116" i="4"/>
  <c r="B117" i="4"/>
  <c r="B118" i="4"/>
  <c r="V123" i="4"/>
  <c r="B129" i="4"/>
  <c r="B130" i="4"/>
  <c r="B144" i="4"/>
  <c r="B145" i="4"/>
  <c r="V148" i="4"/>
  <c r="B156" i="4"/>
  <c r="B157" i="4"/>
  <c r="V231" i="4"/>
  <c r="V232" i="4"/>
  <c r="V246" i="4"/>
  <c r="V4" i="2"/>
  <c r="V5" i="2"/>
  <c r="C17" i="2"/>
  <c r="C18" i="2"/>
  <c r="V22" i="2"/>
  <c r="C32" i="2"/>
  <c r="C33" i="2"/>
  <c r="V44" i="2"/>
  <c r="V53" i="2"/>
  <c r="V54" i="2"/>
  <c r="C59" i="2"/>
  <c r="C60" i="2"/>
  <c r="V72" i="2"/>
  <c r="V81" i="2"/>
  <c r="V82" i="2"/>
  <c r="V84" i="2"/>
  <c r="C89" i="2"/>
  <c r="C90" i="2"/>
  <c r="V95" i="2"/>
  <c r="C102" i="2"/>
  <c r="C113" i="2"/>
  <c r="C125" i="2"/>
  <c r="V130" i="2"/>
  <c r="C155" i="2"/>
  <c r="C156" i="2"/>
  <c r="C160" i="2"/>
  <c r="V172" i="2"/>
  <c r="V173" i="2"/>
  <c r="C185" i="2"/>
  <c r="C188" i="2"/>
  <c r="C195" i="2"/>
  <c r="C216" i="2"/>
  <c r="V230" i="2"/>
  <c r="B44" i="4"/>
  <c r="B45" i="4"/>
  <c r="V64" i="4"/>
  <c r="V100" i="4"/>
  <c r="V102" i="4"/>
  <c r="V103" i="4"/>
  <c r="V124" i="4"/>
  <c r="V130" i="4"/>
  <c r="V144" i="4"/>
  <c r="V202" i="4"/>
  <c r="V204" i="4"/>
  <c r="B209" i="4"/>
  <c r="V6" i="4"/>
  <c r="B10" i="4"/>
  <c r="V23" i="4"/>
  <c r="B47" i="4"/>
  <c r="B62" i="4"/>
  <c r="B74" i="4"/>
  <c r="V117" i="4"/>
  <c r="B140" i="4"/>
  <c r="B141" i="4"/>
  <c r="V177" i="4"/>
  <c r="B182" i="4"/>
  <c r="B185" i="4"/>
  <c r="B186" i="4"/>
  <c r="B187" i="4"/>
  <c r="B195" i="4"/>
  <c r="B197" i="4"/>
  <c r="V206" i="4"/>
  <c r="V207" i="4"/>
  <c r="V208" i="4"/>
  <c r="B243" i="4"/>
  <c r="B244" i="4"/>
  <c r="B245" i="4"/>
  <c r="B241" i="4"/>
  <c r="C6" i="2"/>
  <c r="C7" i="2"/>
  <c r="V15" i="2"/>
  <c r="V16" i="2"/>
  <c r="V18" i="2"/>
  <c r="V26" i="2"/>
  <c r="V27" i="2"/>
  <c r="V29" i="2"/>
  <c r="V40" i="2"/>
  <c r="V56" i="2"/>
  <c r="V68" i="2"/>
  <c r="C79" i="2"/>
  <c r="V85" i="2"/>
  <c r="V92" i="2"/>
  <c r="V96" i="2"/>
  <c r="V104" i="2"/>
  <c r="V108" i="2"/>
  <c r="V116" i="2"/>
  <c r="V120" i="2"/>
  <c r="V127" i="2"/>
  <c r="C186" i="2"/>
  <c r="V189" i="4"/>
  <c r="V195" i="4"/>
  <c r="B21" i="4"/>
  <c r="V19" i="2"/>
  <c r="V20" i="2"/>
  <c r="V30" i="2"/>
  <c r="V31" i="2"/>
  <c r="V41" i="2"/>
  <c r="V42" i="2"/>
  <c r="V57" i="2"/>
  <c r="V58" i="2"/>
  <c r="V69" i="2"/>
  <c r="V70" i="2"/>
  <c r="V86" i="2"/>
  <c r="V97" i="2"/>
  <c r="C103" i="2"/>
  <c r="C107" i="2"/>
  <c r="C144" i="2"/>
  <c r="V169" i="2"/>
  <c r="C197" i="2"/>
  <c r="V198" i="2"/>
  <c r="C200" i="2"/>
  <c r="V17" i="4"/>
  <c r="V29" i="4"/>
  <c r="B89" i="4"/>
  <c r="V118" i="4"/>
  <c r="V137" i="2"/>
  <c r="V213" i="2"/>
  <c r="B5" i="4"/>
  <c r="B6" i="4"/>
  <c r="B18" i="4"/>
  <c r="B63" i="4"/>
  <c r="B155" i="4"/>
  <c r="A155" i="4"/>
  <c r="B198" i="4"/>
  <c r="B46" i="4"/>
  <c r="B49" i="4"/>
  <c r="B72" i="4"/>
  <c r="B73" i="4"/>
  <c r="B75" i="4"/>
  <c r="V76" i="4"/>
  <c r="V87" i="4"/>
  <c r="B99" i="4"/>
  <c r="B114" i="4"/>
  <c r="B120" i="4"/>
  <c r="B170" i="4"/>
  <c r="V174" i="4"/>
  <c r="V178" i="4"/>
  <c r="V179" i="4"/>
  <c r="V191" i="4"/>
  <c r="V201" i="4"/>
  <c r="V205" i="4"/>
  <c r="V217" i="4"/>
  <c r="V220" i="4"/>
  <c r="B227" i="4"/>
  <c r="B228" i="4"/>
  <c r="V233" i="4"/>
  <c r="B233" i="4"/>
  <c r="V243" i="4"/>
  <c r="V244" i="4"/>
  <c r="B248" i="4"/>
  <c r="V4" i="4"/>
  <c r="B9" i="4"/>
  <c r="B29" i="4"/>
  <c r="B32" i="4"/>
  <c r="V35" i="4"/>
  <c r="B61" i="4"/>
  <c r="V66" i="4"/>
  <c r="B76" i="4"/>
  <c r="B79" i="4"/>
  <c r="V85" i="4"/>
  <c r="B86" i="4"/>
  <c r="B87" i="4"/>
  <c r="B102" i="4"/>
  <c r="B103" i="4"/>
  <c r="V119" i="4"/>
  <c r="V120" i="4"/>
  <c r="B121" i="4"/>
  <c r="B128" i="4"/>
  <c r="B131" i="4"/>
  <c r="V142" i="4"/>
  <c r="B146" i="4"/>
  <c r="B153" i="4"/>
  <c r="B172" i="4"/>
  <c r="V176" i="4"/>
  <c r="V180" i="4"/>
  <c r="B183" i="4"/>
  <c r="V221" i="4"/>
  <c r="V248" i="4"/>
  <c r="C114" i="2"/>
  <c r="C118" i="2"/>
  <c r="C126" i="2"/>
  <c r="C130" i="2"/>
  <c r="V143" i="2"/>
  <c r="C158" i="2"/>
  <c r="V158" i="2"/>
  <c r="C168" i="2"/>
  <c r="C174" i="2"/>
  <c r="C175" i="2"/>
  <c r="C210" i="2"/>
  <c r="C225" i="2"/>
  <c r="C230" i="2"/>
  <c r="C231" i="2"/>
  <c r="V33" i="4"/>
  <c r="B210" i="4"/>
  <c r="B213" i="4"/>
  <c r="V249" i="4"/>
  <c r="V250" i="4"/>
  <c r="C5" i="2"/>
  <c r="V93" i="2"/>
  <c r="V105" i="2"/>
  <c r="V109" i="2"/>
  <c r="V117" i="2"/>
  <c r="V121" i="2"/>
  <c r="V128" i="2"/>
  <c r="V139" i="2"/>
  <c r="V140" i="2"/>
  <c r="C141" i="2"/>
  <c r="C162" i="2"/>
  <c r="V170" i="2"/>
  <c r="V171" i="2"/>
  <c r="C172" i="2"/>
  <c r="C173" i="2"/>
  <c r="V175" i="2"/>
  <c r="V186" i="2"/>
  <c r="C189" i="2"/>
  <c r="C194" i="2"/>
  <c r="V196" i="2"/>
  <c r="C198" i="2"/>
  <c r="C229" i="2"/>
  <c r="V232" i="2"/>
  <c r="C4" i="2"/>
  <c r="V6" i="2"/>
  <c r="C8" i="2"/>
  <c r="C9" i="2"/>
  <c r="V10" i="2"/>
  <c r="C15" i="2"/>
  <c r="C16" i="2"/>
  <c r="V17" i="2"/>
  <c r="C19" i="2"/>
  <c r="C20" i="2"/>
  <c r="V21" i="2"/>
  <c r="C26" i="2"/>
  <c r="C27" i="2"/>
  <c r="V28" i="2"/>
  <c r="C30" i="2"/>
  <c r="C31" i="2"/>
  <c r="V32" i="2"/>
  <c r="C37" i="2"/>
  <c r="C38" i="2"/>
  <c r="V39" i="2"/>
  <c r="C41" i="2"/>
  <c r="C42" i="2"/>
  <c r="V43" i="2"/>
  <c r="C53" i="2"/>
  <c r="C54" i="2"/>
  <c r="V55" i="2"/>
  <c r="C57" i="2"/>
  <c r="C58" i="2"/>
  <c r="V59" i="2"/>
  <c r="C65" i="2"/>
  <c r="C66" i="2"/>
  <c r="V67" i="2"/>
  <c r="C69" i="2"/>
  <c r="C70" i="2"/>
  <c r="V71" i="2"/>
  <c r="V83" i="2"/>
  <c r="V90" i="2"/>
  <c r="V94" i="2"/>
  <c r="V102" i="2"/>
  <c r="V103" i="2"/>
  <c r="V106" i="2"/>
  <c r="V107" i="2"/>
  <c r="V114" i="2"/>
  <c r="V115" i="2"/>
  <c r="V118" i="2"/>
  <c r="V119" i="2"/>
  <c r="V125" i="2"/>
  <c r="V129" i="2"/>
  <c r="V156" i="2"/>
  <c r="V157" i="2"/>
  <c r="C159" i="2"/>
  <c r="C199" i="2"/>
  <c r="V200" i="2"/>
  <c r="V215" i="2"/>
  <c r="C217" i="2"/>
  <c r="C224" i="2"/>
  <c r="V228" i="2"/>
  <c r="C228" i="2"/>
  <c r="X93" i="1"/>
  <c r="X89" i="1"/>
  <c r="X85" i="1"/>
  <c r="X81" i="1"/>
  <c r="X77" i="1"/>
  <c r="X73" i="1"/>
  <c r="X69" i="1"/>
  <c r="X65" i="1"/>
  <c r="X61" i="1"/>
  <c r="X57" i="1"/>
  <c r="X53" i="1"/>
  <c r="X49" i="1"/>
  <c r="X45" i="1"/>
  <c r="X41" i="1"/>
  <c r="X35" i="1"/>
  <c r="X30" i="1"/>
  <c r="X25" i="1"/>
  <c r="X19" i="1"/>
  <c r="X14" i="1"/>
  <c r="X9" i="1"/>
  <c r="B19" i="4"/>
  <c r="V20" i="4"/>
  <c r="X92" i="1"/>
  <c r="X88" i="1"/>
  <c r="X84" i="1"/>
  <c r="X80" i="1"/>
  <c r="X76" i="1"/>
  <c r="X72" i="1"/>
  <c r="X68" i="1"/>
  <c r="X64" i="1"/>
  <c r="X60" i="1"/>
  <c r="X56" i="1"/>
  <c r="X52" i="1"/>
  <c r="X48" i="1"/>
  <c r="X44" i="1"/>
  <c r="X39" i="1"/>
  <c r="X34" i="1"/>
  <c r="X29" i="1"/>
  <c r="X23" i="1"/>
  <c r="X18" i="1"/>
  <c r="X13" i="1"/>
  <c r="B4" i="4"/>
  <c r="V5" i="4"/>
  <c r="B7" i="4"/>
  <c r="B8" i="4"/>
  <c r="B20" i="4"/>
  <c r="V22" i="4"/>
  <c r="B31" i="4"/>
  <c r="V31" i="4"/>
  <c r="B33" i="4"/>
  <c r="V43" i="4"/>
  <c r="C139" i="2"/>
  <c r="C143" i="2"/>
  <c r="C157" i="2"/>
  <c r="C161" i="2"/>
  <c r="C170" i="2"/>
  <c r="X8" i="1"/>
  <c r="X12" i="1"/>
  <c r="X16" i="1"/>
  <c r="X20" i="1"/>
  <c r="X24" i="1"/>
  <c r="X28" i="1"/>
  <c r="X32" i="1"/>
  <c r="X36" i="1"/>
  <c r="X40" i="1"/>
  <c r="X4" i="1"/>
  <c r="X91" i="1"/>
  <c r="X87" i="1"/>
  <c r="X83" i="1"/>
  <c r="X79" i="1"/>
  <c r="X75" i="1"/>
  <c r="X71" i="1"/>
  <c r="X67" i="1"/>
  <c r="X63" i="1"/>
  <c r="X59" i="1"/>
  <c r="X55" i="1"/>
  <c r="X51" i="1"/>
  <c r="X47" i="1"/>
  <c r="X43" i="1"/>
  <c r="X38" i="1"/>
  <c r="X33" i="1"/>
  <c r="X27" i="1"/>
  <c r="X22" i="1"/>
  <c r="X17" i="1"/>
  <c r="X11" i="1"/>
  <c r="X6" i="1"/>
  <c r="V49" i="4"/>
  <c r="B64" i="4"/>
  <c r="X5" i="1"/>
  <c r="X90" i="1"/>
  <c r="X86" i="1"/>
  <c r="X82" i="1"/>
  <c r="X78" i="1"/>
  <c r="X74" i="1"/>
  <c r="X70" i="1"/>
  <c r="X66" i="1"/>
  <c r="X62" i="1"/>
  <c r="X58" i="1"/>
  <c r="X54" i="1"/>
  <c r="X50" i="1"/>
  <c r="X46" i="1"/>
  <c r="X42" i="1"/>
  <c r="X37" i="1"/>
  <c r="X31" i="1"/>
  <c r="X26" i="1"/>
  <c r="X21" i="1"/>
  <c r="X15" i="1"/>
  <c r="X10" i="1"/>
  <c r="V72" i="4"/>
  <c r="V7" i="4"/>
  <c r="B11" i="4"/>
  <c r="V18" i="4"/>
  <c r="B30" i="4"/>
  <c r="B36" i="4"/>
  <c r="V45" i="4"/>
  <c r="B60" i="4"/>
  <c r="B66" i="4"/>
  <c r="V74" i="4"/>
  <c r="V131" i="4"/>
  <c r="B133" i="4"/>
  <c r="B134" i="4"/>
  <c r="V143" i="4"/>
  <c r="B88" i="4"/>
  <c r="V91" i="4"/>
  <c r="B101" i="4"/>
  <c r="B115" i="4"/>
  <c r="B127" i="4"/>
  <c r="V192" i="4"/>
  <c r="B196" i="4"/>
  <c r="A197" i="4"/>
  <c r="B199" i="4"/>
  <c r="B200" i="4"/>
  <c r="V216" i="4"/>
  <c r="B215" i="4"/>
  <c r="A229" i="4"/>
  <c r="V245" i="4"/>
  <c r="B247" i="4"/>
  <c r="B142" i="4"/>
  <c r="B143" i="4"/>
  <c r="B85" i="4"/>
  <c r="B90" i="4"/>
  <c r="B119" i="4"/>
  <c r="A172" i="4"/>
  <c r="B174" i="4"/>
  <c r="B175" i="4"/>
  <c r="V188" i="4"/>
  <c r="B184" i="4"/>
  <c r="V193" i="4"/>
  <c r="B201" i="4"/>
  <c r="B214" i="4"/>
  <c r="V247" i="4"/>
  <c r="A147" i="4"/>
  <c r="B147" i="4"/>
  <c r="B17" i="4"/>
  <c r="V19" i="4"/>
  <c r="V32" i="4"/>
  <c r="V36" i="4"/>
  <c r="V46" i="4"/>
  <c r="V50" i="4"/>
  <c r="V63" i="4"/>
  <c r="V67" i="4"/>
  <c r="V75" i="4"/>
  <c r="V79" i="4"/>
  <c r="V88" i="4"/>
  <c r="V92" i="4"/>
  <c r="U104" i="4"/>
  <c r="V104" i="4"/>
  <c r="V121" i="4"/>
  <c r="U105" i="4"/>
  <c r="V105" i="4"/>
  <c r="V11" i="4"/>
  <c r="V21" i="4"/>
  <c r="V30" i="4"/>
  <c r="V34" i="4"/>
  <c r="V44" i="4"/>
  <c r="V48" i="4"/>
  <c r="V61" i="4"/>
  <c r="V65" i="4"/>
  <c r="V73" i="4"/>
  <c r="V77" i="4"/>
  <c r="V86" i="4"/>
  <c r="V90" i="4"/>
  <c r="V107" i="4"/>
  <c r="V133" i="4"/>
  <c r="V145" i="4"/>
  <c r="B188" i="4"/>
  <c r="A189" i="4"/>
  <c r="B189" i="4"/>
  <c r="V135" i="4"/>
  <c r="V147" i="4"/>
  <c r="B176" i="4"/>
  <c r="A177" i="4"/>
  <c r="B177" i="4"/>
  <c r="V129" i="4"/>
  <c r="V141" i="4"/>
  <c r="B159" i="4"/>
  <c r="A160" i="4"/>
  <c r="B160" i="4"/>
  <c r="V194" i="4"/>
  <c r="V175" i="4"/>
  <c r="V190" i="4"/>
  <c r="V203" i="4"/>
  <c r="B202" i="4"/>
  <c r="V218" i="4"/>
  <c r="B216" i="4"/>
  <c r="V234" i="4"/>
  <c r="B234" i="4"/>
  <c r="V214" i="4"/>
  <c r="B212" i="4"/>
  <c r="V230" i="4"/>
  <c r="B230" i="4"/>
  <c r="B242" i="4"/>
  <c r="B246" i="4"/>
  <c r="C80" i="2"/>
  <c r="C84" i="2"/>
  <c r="C92" i="2"/>
  <c r="C96" i="2"/>
  <c r="C105" i="2"/>
  <c r="C109" i="2"/>
  <c r="C116" i="2"/>
  <c r="C120" i="2"/>
  <c r="C128" i="2"/>
  <c r="V174" i="2"/>
  <c r="V181" i="2"/>
  <c r="V183" i="2"/>
  <c r="V185" i="2"/>
  <c r="V187" i="2"/>
  <c r="V193" i="2"/>
  <c r="V195" i="2"/>
  <c r="V197" i="2"/>
  <c r="V199" i="2"/>
  <c r="V210" i="2"/>
  <c r="V212" i="2"/>
  <c r="V214" i="2"/>
  <c r="V216" i="2"/>
  <c r="V225" i="2"/>
  <c r="V227" i="2"/>
  <c r="V229" i="2"/>
  <c r="V231" i="2"/>
  <c r="AF93" i="1" l="1"/>
  <c r="AE93" i="1"/>
  <c r="AD93" i="1"/>
  <c r="AC93" i="1"/>
  <c r="AB93" i="1"/>
  <c r="AA93" i="1"/>
  <c r="S93" i="1"/>
  <c r="T93" i="1" s="1"/>
  <c r="AF92" i="1"/>
  <c r="AE92" i="1"/>
  <c r="AD92" i="1"/>
  <c r="AC92" i="1"/>
  <c r="AB92" i="1"/>
  <c r="AA92" i="1"/>
  <c r="S92" i="1"/>
  <c r="T92" i="1" s="1"/>
  <c r="AF91" i="1"/>
  <c r="AE91" i="1"/>
  <c r="AD91" i="1"/>
  <c r="AC91" i="1"/>
  <c r="AB91" i="1"/>
  <c r="AA91" i="1"/>
  <c r="S91" i="1"/>
  <c r="T91" i="1" s="1"/>
  <c r="AF90" i="1"/>
  <c r="AE90" i="1"/>
  <c r="AD90" i="1"/>
  <c r="AC90" i="1"/>
  <c r="AB90" i="1"/>
  <c r="AA90" i="1"/>
  <c r="S90" i="1"/>
  <c r="T90" i="1" s="1"/>
  <c r="AF89" i="1"/>
  <c r="AE89" i="1"/>
  <c r="AD89" i="1"/>
  <c r="AC89" i="1"/>
  <c r="AB89" i="1"/>
  <c r="AA89" i="1"/>
  <c r="S89" i="1"/>
  <c r="T89" i="1" s="1"/>
  <c r="AF88" i="1"/>
  <c r="AE88" i="1"/>
  <c r="AD88" i="1"/>
  <c r="AC88" i="1"/>
  <c r="AB88" i="1"/>
  <c r="AA88" i="1"/>
  <c r="S88" i="1"/>
  <c r="T88" i="1" s="1"/>
  <c r="U88" i="1" s="1"/>
  <c r="AF87" i="1"/>
  <c r="AE87" i="1"/>
  <c r="AD87" i="1"/>
  <c r="AC87" i="1"/>
  <c r="AB87" i="1"/>
  <c r="AA87" i="1"/>
  <c r="S87" i="1"/>
  <c r="T87" i="1" s="1"/>
  <c r="AF86" i="1"/>
  <c r="AE86" i="1"/>
  <c r="AD86" i="1"/>
  <c r="AC86" i="1"/>
  <c r="AB86" i="1"/>
  <c r="AA86" i="1"/>
  <c r="S86" i="1"/>
  <c r="T86" i="1" s="1"/>
  <c r="AF85" i="1"/>
  <c r="AE85" i="1"/>
  <c r="AD85" i="1"/>
  <c r="AC85" i="1"/>
  <c r="AB85" i="1"/>
  <c r="AA85" i="1"/>
  <c r="S85" i="1"/>
  <c r="T85" i="1" s="1"/>
  <c r="AF84" i="1"/>
  <c r="AE84" i="1"/>
  <c r="AD84" i="1"/>
  <c r="AC84" i="1"/>
  <c r="AB84" i="1"/>
  <c r="AA84" i="1"/>
  <c r="S84" i="1"/>
  <c r="T84" i="1" s="1"/>
  <c r="U84" i="1" s="1"/>
  <c r="AF83" i="1"/>
  <c r="AE83" i="1"/>
  <c r="AD83" i="1"/>
  <c r="AC83" i="1"/>
  <c r="AB83" i="1"/>
  <c r="AA83" i="1"/>
  <c r="S83" i="1"/>
  <c r="T83" i="1" s="1"/>
  <c r="AF82" i="1"/>
  <c r="AE82" i="1"/>
  <c r="AD82" i="1"/>
  <c r="AC82" i="1"/>
  <c r="AB82" i="1"/>
  <c r="AA82" i="1"/>
  <c r="S82" i="1"/>
  <c r="T82" i="1" s="1"/>
  <c r="W82" i="1" s="1"/>
  <c r="AF81" i="1"/>
  <c r="AE81" i="1"/>
  <c r="AD81" i="1"/>
  <c r="AC81" i="1"/>
  <c r="AB81" i="1"/>
  <c r="AA81" i="1"/>
  <c r="S81" i="1"/>
  <c r="T81" i="1" s="1"/>
  <c r="V81" i="1" s="1"/>
  <c r="AF80" i="1"/>
  <c r="AE80" i="1"/>
  <c r="AD80" i="1"/>
  <c r="AC80" i="1"/>
  <c r="AB80" i="1"/>
  <c r="AA80" i="1"/>
  <c r="S80" i="1"/>
  <c r="T80" i="1" s="1"/>
  <c r="AF79" i="1"/>
  <c r="AE79" i="1"/>
  <c r="AD79" i="1"/>
  <c r="AC79" i="1"/>
  <c r="AB79" i="1"/>
  <c r="AA79" i="1"/>
  <c r="S79" i="1"/>
  <c r="T79" i="1" s="1"/>
  <c r="AF78" i="1"/>
  <c r="AE78" i="1"/>
  <c r="AD78" i="1"/>
  <c r="AC78" i="1"/>
  <c r="AB78" i="1"/>
  <c r="AA78" i="1"/>
  <c r="S78" i="1"/>
  <c r="T78" i="1" s="1"/>
  <c r="V78" i="1" s="1"/>
  <c r="AF77" i="1"/>
  <c r="AE77" i="1"/>
  <c r="AD77" i="1"/>
  <c r="AC77" i="1"/>
  <c r="AB77" i="1"/>
  <c r="AA77" i="1"/>
  <c r="S77" i="1"/>
  <c r="T77" i="1" s="1"/>
  <c r="AF76" i="1"/>
  <c r="AE76" i="1"/>
  <c r="AD76" i="1"/>
  <c r="AC76" i="1"/>
  <c r="AB76" i="1"/>
  <c r="AA76" i="1"/>
  <c r="S76" i="1"/>
  <c r="T76" i="1" s="1"/>
  <c r="W76" i="1" s="1"/>
  <c r="AF75" i="1"/>
  <c r="AE75" i="1"/>
  <c r="AD75" i="1"/>
  <c r="AC75" i="1"/>
  <c r="AB75" i="1"/>
  <c r="AA75" i="1"/>
  <c r="S75" i="1"/>
  <c r="T75" i="1" s="1"/>
  <c r="U75" i="1" s="1"/>
  <c r="AF74" i="1"/>
  <c r="AE74" i="1"/>
  <c r="AD74" i="1"/>
  <c r="AC74" i="1"/>
  <c r="AB74" i="1"/>
  <c r="AA74" i="1"/>
  <c r="S74" i="1"/>
  <c r="T74" i="1" s="1"/>
  <c r="AF73" i="1"/>
  <c r="AE73" i="1"/>
  <c r="AD73" i="1"/>
  <c r="AC73" i="1"/>
  <c r="AB73" i="1"/>
  <c r="AA73" i="1"/>
  <c r="S73" i="1"/>
  <c r="T73" i="1" s="1"/>
  <c r="V73" i="1" s="1"/>
  <c r="AF72" i="1"/>
  <c r="AE72" i="1"/>
  <c r="AD72" i="1"/>
  <c r="AC72" i="1"/>
  <c r="AB72" i="1"/>
  <c r="AA72" i="1"/>
  <c r="S72" i="1"/>
  <c r="T72" i="1" s="1"/>
  <c r="W72" i="1" s="1"/>
  <c r="AF71" i="1"/>
  <c r="AE71" i="1"/>
  <c r="AD71" i="1"/>
  <c r="AC71" i="1"/>
  <c r="AB71" i="1"/>
  <c r="AA71" i="1"/>
  <c r="S71" i="1"/>
  <c r="T71" i="1" s="1"/>
  <c r="U71" i="1" s="1"/>
  <c r="AF70" i="1"/>
  <c r="AE70" i="1"/>
  <c r="AD70" i="1"/>
  <c r="AC70" i="1"/>
  <c r="AB70" i="1"/>
  <c r="AA70" i="1"/>
  <c r="S70" i="1"/>
  <c r="T70" i="1" s="1"/>
  <c r="AF69" i="1"/>
  <c r="AE69" i="1"/>
  <c r="AD69" i="1"/>
  <c r="AC69" i="1"/>
  <c r="AB69" i="1"/>
  <c r="AA69" i="1"/>
  <c r="S69" i="1"/>
  <c r="T69" i="1" s="1"/>
  <c r="V69" i="1" s="1"/>
  <c r="AF68" i="1"/>
  <c r="AE68" i="1"/>
  <c r="AD68" i="1"/>
  <c r="AC68" i="1"/>
  <c r="AB68" i="1"/>
  <c r="AA68" i="1"/>
  <c r="S68" i="1"/>
  <c r="T68" i="1" s="1"/>
  <c r="U68" i="1" s="1"/>
  <c r="AF67" i="1"/>
  <c r="AE67" i="1"/>
  <c r="AD67" i="1"/>
  <c r="AC67" i="1"/>
  <c r="AB67" i="1"/>
  <c r="AA67" i="1"/>
  <c r="S67" i="1"/>
  <c r="T67" i="1" s="1"/>
  <c r="U67" i="1" s="1"/>
  <c r="AF66" i="1"/>
  <c r="AE66" i="1"/>
  <c r="AD66" i="1"/>
  <c r="AC66" i="1"/>
  <c r="AB66" i="1"/>
  <c r="AA66" i="1"/>
  <c r="S66" i="1"/>
  <c r="T66" i="1" s="1"/>
  <c r="W66" i="1" s="1"/>
  <c r="AF65" i="1"/>
  <c r="AE65" i="1"/>
  <c r="AD65" i="1"/>
  <c r="AC65" i="1"/>
  <c r="AB65" i="1"/>
  <c r="AA65" i="1"/>
  <c r="S65" i="1"/>
  <c r="T65" i="1" s="1"/>
  <c r="AF64" i="1"/>
  <c r="AE64" i="1"/>
  <c r="AD64" i="1"/>
  <c r="AC64" i="1"/>
  <c r="AB64" i="1"/>
  <c r="AA64" i="1"/>
  <c r="S64" i="1"/>
  <c r="T64" i="1" s="1"/>
  <c r="AF63" i="1"/>
  <c r="AE63" i="1"/>
  <c r="AD63" i="1"/>
  <c r="AC63" i="1"/>
  <c r="AB63" i="1"/>
  <c r="AA63" i="1"/>
  <c r="S63" i="1"/>
  <c r="T63" i="1" s="1"/>
  <c r="U63" i="1" s="1"/>
  <c r="AF62" i="1"/>
  <c r="AE62" i="1"/>
  <c r="AD62" i="1"/>
  <c r="AC62" i="1"/>
  <c r="AB62" i="1"/>
  <c r="AA62" i="1"/>
  <c r="S62" i="1"/>
  <c r="T62" i="1" s="1"/>
  <c r="AF61" i="1"/>
  <c r="AE61" i="1"/>
  <c r="AD61" i="1"/>
  <c r="AC61" i="1"/>
  <c r="AB61" i="1"/>
  <c r="AA61" i="1"/>
  <c r="S61" i="1"/>
  <c r="T61" i="1" s="1"/>
  <c r="AF60" i="1"/>
  <c r="AE60" i="1"/>
  <c r="AD60" i="1"/>
  <c r="AC60" i="1"/>
  <c r="AB60" i="1"/>
  <c r="AA60" i="1"/>
  <c r="S60" i="1"/>
  <c r="T60" i="1" s="1"/>
  <c r="W60" i="1" s="1"/>
  <c r="AF59" i="1"/>
  <c r="AE59" i="1"/>
  <c r="AD59" i="1"/>
  <c r="AC59" i="1"/>
  <c r="AB59" i="1"/>
  <c r="AA59" i="1"/>
  <c r="S59" i="1"/>
  <c r="T59" i="1" s="1"/>
  <c r="U59" i="1" s="1"/>
  <c r="AF58" i="1"/>
  <c r="AE58" i="1"/>
  <c r="AD58" i="1"/>
  <c r="AC58" i="1"/>
  <c r="AB58" i="1"/>
  <c r="AA58" i="1"/>
  <c r="S58" i="1"/>
  <c r="T58" i="1" s="1"/>
  <c r="AF57" i="1"/>
  <c r="AE57" i="1"/>
  <c r="AD57" i="1"/>
  <c r="AC57" i="1"/>
  <c r="AB57" i="1"/>
  <c r="AA57" i="1"/>
  <c r="S57" i="1"/>
  <c r="T57" i="1" s="1"/>
  <c r="U57" i="1" s="1"/>
  <c r="AF56" i="1"/>
  <c r="AE56" i="1"/>
  <c r="AD56" i="1"/>
  <c r="AC56" i="1"/>
  <c r="AB56" i="1"/>
  <c r="AA56" i="1"/>
  <c r="S56" i="1"/>
  <c r="T56" i="1" s="1"/>
  <c r="AF55" i="1"/>
  <c r="AE55" i="1"/>
  <c r="AD55" i="1"/>
  <c r="AC55" i="1"/>
  <c r="AB55" i="1"/>
  <c r="AA55" i="1"/>
  <c r="S55" i="1"/>
  <c r="T55" i="1" s="1"/>
  <c r="AF54" i="1"/>
  <c r="AE54" i="1"/>
  <c r="AD54" i="1"/>
  <c r="AC54" i="1"/>
  <c r="AB54" i="1"/>
  <c r="AA54" i="1"/>
  <c r="S54" i="1"/>
  <c r="T54" i="1" s="1"/>
  <c r="AF53" i="1"/>
  <c r="AE53" i="1"/>
  <c r="AD53" i="1"/>
  <c r="AC53" i="1"/>
  <c r="AB53" i="1"/>
  <c r="AA53" i="1"/>
  <c r="S53" i="1"/>
  <c r="T53" i="1" s="1"/>
  <c r="AF52" i="1"/>
  <c r="AE52" i="1"/>
  <c r="AD52" i="1"/>
  <c r="AC52" i="1"/>
  <c r="AB52" i="1"/>
  <c r="AA52" i="1"/>
  <c r="S52" i="1"/>
  <c r="T52" i="1" s="1"/>
  <c r="AF51" i="1"/>
  <c r="AE51" i="1"/>
  <c r="AD51" i="1"/>
  <c r="AC51" i="1"/>
  <c r="AB51" i="1"/>
  <c r="AA51" i="1"/>
  <c r="S51" i="1"/>
  <c r="T51" i="1" s="1"/>
  <c r="U51" i="1" s="1"/>
  <c r="AF50" i="1"/>
  <c r="AE50" i="1"/>
  <c r="AD50" i="1"/>
  <c r="AC50" i="1"/>
  <c r="AB50" i="1"/>
  <c r="AA50" i="1"/>
  <c r="S50" i="1"/>
  <c r="T50" i="1" s="1"/>
  <c r="AF49" i="1"/>
  <c r="AE49" i="1"/>
  <c r="AD49" i="1"/>
  <c r="AC49" i="1"/>
  <c r="AB49" i="1"/>
  <c r="AA49" i="1"/>
  <c r="S49" i="1"/>
  <c r="T49" i="1" s="1"/>
  <c r="U49" i="1" s="1"/>
  <c r="AF48" i="1"/>
  <c r="AE48" i="1"/>
  <c r="AD48" i="1"/>
  <c r="AC48" i="1"/>
  <c r="AB48" i="1"/>
  <c r="AA48" i="1"/>
  <c r="S48" i="1"/>
  <c r="T48" i="1" s="1"/>
  <c r="AF47" i="1"/>
  <c r="AE47" i="1"/>
  <c r="AD47" i="1"/>
  <c r="AC47" i="1"/>
  <c r="AB47" i="1"/>
  <c r="AA47" i="1"/>
  <c r="S47" i="1"/>
  <c r="T47" i="1" s="1"/>
  <c r="AF46" i="1"/>
  <c r="AE46" i="1"/>
  <c r="AD46" i="1"/>
  <c r="AC46" i="1"/>
  <c r="AB46" i="1"/>
  <c r="AA46" i="1"/>
  <c r="S46" i="1"/>
  <c r="T46" i="1" s="1"/>
  <c r="W46" i="1" s="1"/>
  <c r="AF45" i="1"/>
  <c r="AE45" i="1"/>
  <c r="AD45" i="1"/>
  <c r="AC45" i="1"/>
  <c r="AB45" i="1"/>
  <c r="AA45" i="1"/>
  <c r="S45" i="1"/>
  <c r="T45" i="1" s="1"/>
  <c r="U45" i="1" s="1"/>
  <c r="AF44" i="1"/>
  <c r="AE44" i="1"/>
  <c r="AD44" i="1"/>
  <c r="AC44" i="1"/>
  <c r="AB44" i="1"/>
  <c r="AA44" i="1"/>
  <c r="S44" i="1"/>
  <c r="T44" i="1" s="1"/>
  <c r="W44" i="1" s="1"/>
  <c r="AF43" i="1"/>
  <c r="AE43" i="1"/>
  <c r="AD43" i="1"/>
  <c r="AC43" i="1"/>
  <c r="AB43" i="1"/>
  <c r="AA43" i="1"/>
  <c r="S43" i="1"/>
  <c r="T43" i="1" s="1"/>
  <c r="AF42" i="1"/>
  <c r="AE42" i="1"/>
  <c r="AD42" i="1"/>
  <c r="AC42" i="1"/>
  <c r="AB42" i="1"/>
  <c r="AA42" i="1"/>
  <c r="S42" i="1"/>
  <c r="T42" i="1" s="1"/>
  <c r="AF41" i="1"/>
  <c r="AE41" i="1"/>
  <c r="AD41" i="1"/>
  <c r="AC41" i="1"/>
  <c r="AB41" i="1"/>
  <c r="AA41" i="1"/>
  <c r="S41" i="1"/>
  <c r="T41" i="1" s="1"/>
  <c r="AF40" i="1"/>
  <c r="AE40" i="1"/>
  <c r="AD40" i="1"/>
  <c r="AC40" i="1"/>
  <c r="AB40" i="1"/>
  <c r="AA40" i="1"/>
  <c r="S40" i="1"/>
  <c r="T40" i="1" s="1"/>
  <c r="W40" i="1" s="1"/>
  <c r="AF39" i="1"/>
  <c r="AE39" i="1"/>
  <c r="AD39" i="1"/>
  <c r="AC39" i="1"/>
  <c r="AB39" i="1"/>
  <c r="AA39" i="1"/>
  <c r="S39" i="1"/>
  <c r="T39" i="1" s="1"/>
  <c r="AF38" i="1"/>
  <c r="AE38" i="1"/>
  <c r="AD38" i="1"/>
  <c r="AC38" i="1"/>
  <c r="AB38" i="1"/>
  <c r="AA38" i="1"/>
  <c r="S38" i="1"/>
  <c r="T38" i="1" s="1"/>
  <c r="V38" i="1" s="1"/>
  <c r="AF37" i="1"/>
  <c r="AE37" i="1"/>
  <c r="AD37" i="1"/>
  <c r="AC37" i="1"/>
  <c r="AB37" i="1"/>
  <c r="AA37" i="1"/>
  <c r="S37" i="1"/>
  <c r="T37" i="1" s="1"/>
  <c r="AF36" i="1"/>
  <c r="AE36" i="1"/>
  <c r="AD36" i="1"/>
  <c r="AC36" i="1"/>
  <c r="AB36" i="1"/>
  <c r="AA36" i="1"/>
  <c r="S36" i="1"/>
  <c r="T36" i="1" s="1"/>
  <c r="AF35" i="1"/>
  <c r="AE35" i="1"/>
  <c r="AD35" i="1"/>
  <c r="AC35" i="1"/>
  <c r="AB35" i="1"/>
  <c r="AA35" i="1"/>
  <c r="S35" i="1"/>
  <c r="T35" i="1" s="1"/>
  <c r="W35" i="1" s="1"/>
  <c r="AF34" i="1"/>
  <c r="AE34" i="1"/>
  <c r="AD34" i="1"/>
  <c r="AC34" i="1"/>
  <c r="AB34" i="1"/>
  <c r="AA34" i="1"/>
  <c r="S34" i="1"/>
  <c r="T34" i="1" s="1"/>
  <c r="AF33" i="1"/>
  <c r="AE33" i="1"/>
  <c r="AD33" i="1"/>
  <c r="AC33" i="1"/>
  <c r="AB33" i="1"/>
  <c r="AA33" i="1"/>
  <c r="S33" i="1"/>
  <c r="T33" i="1" s="1"/>
  <c r="AF32" i="1"/>
  <c r="AE32" i="1"/>
  <c r="AD32" i="1"/>
  <c r="AC32" i="1"/>
  <c r="AB32" i="1"/>
  <c r="AA32" i="1"/>
  <c r="S32" i="1"/>
  <c r="T32" i="1" s="1"/>
  <c r="AF31" i="1"/>
  <c r="AE31" i="1"/>
  <c r="AD31" i="1"/>
  <c r="AC31" i="1"/>
  <c r="AB31" i="1"/>
  <c r="AA31" i="1"/>
  <c r="S31" i="1"/>
  <c r="T31" i="1" s="1"/>
  <c r="AF30" i="1"/>
  <c r="AE30" i="1"/>
  <c r="AD30" i="1"/>
  <c r="AC30" i="1"/>
  <c r="AB30" i="1"/>
  <c r="AA30" i="1"/>
  <c r="S30" i="1"/>
  <c r="T30" i="1" s="1"/>
  <c r="V30" i="1" s="1"/>
  <c r="AF29" i="1"/>
  <c r="AE29" i="1"/>
  <c r="AD29" i="1"/>
  <c r="AC29" i="1"/>
  <c r="AB29" i="1"/>
  <c r="AA29" i="1"/>
  <c r="S29" i="1"/>
  <c r="T29" i="1" s="1"/>
  <c r="AF28" i="1"/>
  <c r="AE28" i="1"/>
  <c r="AD28" i="1"/>
  <c r="AC28" i="1"/>
  <c r="AB28" i="1"/>
  <c r="AA28" i="1"/>
  <c r="S28" i="1"/>
  <c r="T28" i="1" s="1"/>
  <c r="AF27" i="1"/>
  <c r="AE27" i="1"/>
  <c r="AD27" i="1"/>
  <c r="AC27" i="1"/>
  <c r="AB27" i="1"/>
  <c r="AA27" i="1"/>
  <c r="S27" i="1"/>
  <c r="T27" i="1" s="1"/>
  <c r="W27" i="1" s="1"/>
  <c r="AF26" i="1"/>
  <c r="AE26" i="1"/>
  <c r="AD26" i="1"/>
  <c r="AC26" i="1"/>
  <c r="AB26" i="1"/>
  <c r="AA26" i="1"/>
  <c r="S26" i="1"/>
  <c r="T26" i="1" s="1"/>
  <c r="W26" i="1" s="1"/>
  <c r="AF25" i="1"/>
  <c r="AE25" i="1"/>
  <c r="AD25" i="1"/>
  <c r="AC25" i="1"/>
  <c r="AB25" i="1"/>
  <c r="AA25" i="1"/>
  <c r="S25" i="1"/>
  <c r="T25" i="1" s="1"/>
  <c r="U25" i="1" s="1"/>
  <c r="AF24" i="1"/>
  <c r="AE24" i="1"/>
  <c r="AD24" i="1"/>
  <c r="AC24" i="1"/>
  <c r="AB24" i="1"/>
  <c r="AA24" i="1"/>
  <c r="S24" i="1"/>
  <c r="T24" i="1" s="1"/>
  <c r="W24" i="1" s="1"/>
  <c r="AF23" i="1"/>
  <c r="AE23" i="1"/>
  <c r="AD23" i="1"/>
  <c r="AC23" i="1"/>
  <c r="AB23" i="1"/>
  <c r="AA23" i="1"/>
  <c r="S23" i="1"/>
  <c r="T23" i="1" s="1"/>
  <c r="U23" i="1" s="1"/>
  <c r="AF22" i="1"/>
  <c r="AE22" i="1"/>
  <c r="AD22" i="1"/>
  <c r="AC22" i="1"/>
  <c r="AB22" i="1"/>
  <c r="AA22" i="1"/>
  <c r="S22" i="1"/>
  <c r="T22" i="1" s="1"/>
  <c r="W22" i="1" s="1"/>
  <c r="AF21" i="1"/>
  <c r="AE21" i="1"/>
  <c r="AD21" i="1"/>
  <c r="AC21" i="1"/>
  <c r="AB21" i="1"/>
  <c r="AA21" i="1"/>
  <c r="S21" i="1"/>
  <c r="T21" i="1" s="1"/>
  <c r="W21" i="1" s="1"/>
  <c r="AF20" i="1"/>
  <c r="AE20" i="1"/>
  <c r="AD20" i="1"/>
  <c r="AC20" i="1"/>
  <c r="AB20" i="1"/>
  <c r="AA20" i="1"/>
  <c r="S20" i="1"/>
  <c r="T20" i="1" s="1"/>
  <c r="AF19" i="1"/>
  <c r="AE19" i="1"/>
  <c r="AD19" i="1"/>
  <c r="AC19" i="1"/>
  <c r="AB19" i="1"/>
  <c r="AA19" i="1"/>
  <c r="S19" i="1"/>
  <c r="T19" i="1" s="1"/>
  <c r="U19" i="1" s="1"/>
  <c r="I19" i="1"/>
  <c r="AF18" i="1"/>
  <c r="AE18" i="1"/>
  <c r="AD18" i="1"/>
  <c r="AC18" i="1"/>
  <c r="AB18" i="1"/>
  <c r="AA18" i="1"/>
  <c r="S18" i="1"/>
  <c r="T18" i="1" s="1"/>
  <c r="I18" i="1"/>
  <c r="J18" i="1" s="1"/>
  <c r="AF17" i="1"/>
  <c r="AE17" i="1"/>
  <c r="AD17" i="1"/>
  <c r="AC17" i="1"/>
  <c r="AB17" i="1"/>
  <c r="AA17" i="1"/>
  <c r="S17" i="1"/>
  <c r="T17" i="1" s="1"/>
  <c r="W17" i="1" s="1"/>
  <c r="I17" i="1"/>
  <c r="AF16" i="1"/>
  <c r="AE16" i="1"/>
  <c r="AD16" i="1"/>
  <c r="AC16" i="1"/>
  <c r="AB16" i="1"/>
  <c r="AA16" i="1"/>
  <c r="S16" i="1"/>
  <c r="T16" i="1" s="1"/>
  <c r="U16" i="1" s="1"/>
  <c r="I16" i="1"/>
  <c r="AF15" i="1"/>
  <c r="AE15" i="1"/>
  <c r="AD15" i="1"/>
  <c r="AC15" i="1"/>
  <c r="AB15" i="1"/>
  <c r="AA15" i="1"/>
  <c r="S15" i="1"/>
  <c r="T15" i="1" s="1"/>
  <c r="I15" i="1"/>
  <c r="C15" i="1"/>
  <c r="D15" i="1" s="1"/>
  <c r="AF14" i="1"/>
  <c r="AE14" i="1"/>
  <c r="AD14" i="1"/>
  <c r="AC14" i="1"/>
  <c r="AB14" i="1"/>
  <c r="AA14" i="1"/>
  <c r="S14" i="1"/>
  <c r="T14" i="1" s="1"/>
  <c r="I14" i="1"/>
  <c r="C14" i="1"/>
  <c r="D14" i="1" s="1"/>
  <c r="AF13" i="1"/>
  <c r="AE13" i="1"/>
  <c r="AD13" i="1"/>
  <c r="AC13" i="1"/>
  <c r="AB13" i="1"/>
  <c r="AA13" i="1"/>
  <c r="S13" i="1"/>
  <c r="T13" i="1" s="1"/>
  <c r="I13" i="1"/>
  <c r="C13" i="1"/>
  <c r="D13" i="1" s="1"/>
  <c r="AF12" i="1"/>
  <c r="AE12" i="1"/>
  <c r="AD12" i="1"/>
  <c r="AC12" i="1"/>
  <c r="AB12" i="1"/>
  <c r="AA12" i="1"/>
  <c r="S12" i="1"/>
  <c r="T12" i="1" s="1"/>
  <c r="W12" i="1" s="1"/>
  <c r="I12" i="1"/>
  <c r="C12" i="1"/>
  <c r="D12" i="1" s="1"/>
  <c r="AF11" i="1"/>
  <c r="AE11" i="1"/>
  <c r="AD11" i="1"/>
  <c r="AC11" i="1"/>
  <c r="AB11" i="1"/>
  <c r="AA11" i="1"/>
  <c r="S11" i="1"/>
  <c r="T11" i="1" s="1"/>
  <c r="I11" i="1"/>
  <c r="C11" i="1"/>
  <c r="D11" i="1" s="1"/>
  <c r="AF10" i="1"/>
  <c r="AE10" i="1"/>
  <c r="AD10" i="1"/>
  <c r="AC10" i="1"/>
  <c r="AB10" i="1"/>
  <c r="AA10" i="1"/>
  <c r="S10" i="1"/>
  <c r="T10" i="1" s="1"/>
  <c r="I10" i="1"/>
  <c r="C10" i="1"/>
  <c r="D10" i="1" s="1"/>
  <c r="AF9" i="1"/>
  <c r="AE9" i="1"/>
  <c r="AD9" i="1"/>
  <c r="AC9" i="1"/>
  <c r="AB9" i="1"/>
  <c r="AA9" i="1"/>
  <c r="S9" i="1"/>
  <c r="T9" i="1" s="1"/>
  <c r="W9" i="1" s="1"/>
  <c r="I9" i="1"/>
  <c r="C9" i="1"/>
  <c r="D9" i="1" s="1"/>
  <c r="AF8" i="1"/>
  <c r="AE8" i="1"/>
  <c r="AD8" i="1"/>
  <c r="AC8" i="1"/>
  <c r="AB8" i="1"/>
  <c r="AA8" i="1"/>
  <c r="S8" i="1"/>
  <c r="T8" i="1" s="1"/>
  <c r="I8" i="1"/>
  <c r="C8" i="1"/>
  <c r="D8" i="1" s="1"/>
  <c r="AF7" i="1"/>
  <c r="AE7" i="1"/>
  <c r="AD7" i="1"/>
  <c r="AC7" i="1"/>
  <c r="AB7" i="1"/>
  <c r="AA7" i="1"/>
  <c r="S7" i="1"/>
  <c r="T7" i="1" s="1"/>
  <c r="I7" i="1"/>
  <c r="C7" i="1"/>
  <c r="D7" i="1" s="1"/>
  <c r="AF6" i="1"/>
  <c r="AE6" i="1"/>
  <c r="AD6" i="1"/>
  <c r="AC6" i="1"/>
  <c r="AB6" i="1"/>
  <c r="AA6" i="1"/>
  <c r="S6" i="1"/>
  <c r="T6" i="1" s="1"/>
  <c r="I6" i="1"/>
  <c r="C6" i="1"/>
  <c r="D6" i="1" s="1"/>
  <c r="AF5" i="1"/>
  <c r="AE5" i="1"/>
  <c r="AD5" i="1"/>
  <c r="AC5" i="1"/>
  <c r="AB5" i="1"/>
  <c r="AA5" i="1"/>
  <c r="S5" i="1"/>
  <c r="T5" i="1" s="1"/>
  <c r="C5" i="1"/>
  <c r="D5" i="1" s="1"/>
  <c r="AF4" i="1"/>
  <c r="AE4" i="1"/>
  <c r="AD4" i="1"/>
  <c r="AC4" i="1"/>
  <c r="AB4" i="1"/>
  <c r="AA4" i="1"/>
  <c r="S4" i="1"/>
  <c r="T4" i="1" s="1"/>
  <c r="I4" i="1"/>
  <c r="J4" i="1" s="1"/>
  <c r="C4" i="1"/>
  <c r="D4" i="1" s="1"/>
  <c r="J6" i="1" l="1"/>
  <c r="J10" i="1"/>
  <c r="K10" i="1" s="1"/>
  <c r="J8" i="1"/>
  <c r="K8" i="1" s="1"/>
  <c r="J12" i="1"/>
  <c r="L12" i="1" s="1"/>
  <c r="V9" i="1"/>
  <c r="V67" i="1"/>
  <c r="AM67" i="1" s="1"/>
  <c r="AN67" i="1" s="1"/>
  <c r="BQ67" i="1" s="1"/>
  <c r="V68" i="1"/>
  <c r="AQ68" i="1" s="1"/>
  <c r="AR68" i="1" s="1"/>
  <c r="BS68" i="1" s="1"/>
  <c r="U9" i="1"/>
  <c r="W50" i="1"/>
  <c r="U50" i="1"/>
  <c r="W54" i="1"/>
  <c r="U54" i="1"/>
  <c r="V54" i="1"/>
  <c r="W58" i="1"/>
  <c r="U58" i="1"/>
  <c r="W48" i="1"/>
  <c r="U48" i="1"/>
  <c r="U52" i="1"/>
  <c r="W52" i="1"/>
  <c r="V52" i="1"/>
  <c r="W16" i="1"/>
  <c r="V22" i="1"/>
  <c r="U72" i="1"/>
  <c r="V84" i="1"/>
  <c r="AO84" i="1" s="1"/>
  <c r="AP84" i="1" s="1"/>
  <c r="BR84" i="1" s="1"/>
  <c r="J14" i="1"/>
  <c r="K14" i="1" s="1"/>
  <c r="V72" i="1"/>
  <c r="W81" i="1"/>
  <c r="V90" i="1"/>
  <c r="U90" i="1"/>
  <c r="V20" i="1"/>
  <c r="U20" i="1"/>
  <c r="V53" i="1"/>
  <c r="W53" i="1"/>
  <c r="U53" i="1"/>
  <c r="L4" i="1"/>
  <c r="K4" i="1"/>
  <c r="W10" i="1"/>
  <c r="V10" i="1"/>
  <c r="W33" i="1"/>
  <c r="U33" i="1"/>
  <c r="V33" i="1"/>
  <c r="W37" i="1"/>
  <c r="V37" i="1"/>
  <c r="U37" i="1"/>
  <c r="W62" i="1"/>
  <c r="V62" i="1"/>
  <c r="U62" i="1"/>
  <c r="W4" i="1"/>
  <c r="U4" i="1"/>
  <c r="U11" i="1"/>
  <c r="V11" i="1"/>
  <c r="W15" i="1"/>
  <c r="U15" i="1"/>
  <c r="K18" i="1"/>
  <c r="L18" i="1"/>
  <c r="V13" i="1"/>
  <c r="U13" i="1"/>
  <c r="W29" i="1"/>
  <c r="V29" i="1"/>
  <c r="U29" i="1"/>
  <c r="U17" i="1"/>
  <c r="U21" i="1"/>
  <c r="U22" i="1"/>
  <c r="V49" i="1"/>
  <c r="AO49" i="1" s="1"/>
  <c r="AP49" i="1" s="1"/>
  <c r="BR49" i="1" s="1"/>
  <c r="V51" i="1"/>
  <c r="AM51" i="1" s="1"/>
  <c r="AN51" i="1" s="1"/>
  <c r="BQ51" i="1" s="1"/>
  <c r="V58" i="1"/>
  <c r="W63" i="1"/>
  <c r="W67" i="1"/>
  <c r="V76" i="1"/>
  <c r="U82" i="1"/>
  <c r="V17" i="1"/>
  <c r="AO17" i="1" s="1"/>
  <c r="AP17" i="1" s="1"/>
  <c r="BR17" i="1" s="1"/>
  <c r="W49" i="1"/>
  <c r="W51" i="1"/>
  <c r="U12" i="1"/>
  <c r="V16" i="1"/>
  <c r="AS16" i="1" s="1"/>
  <c r="AT16" i="1" s="1"/>
  <c r="BT16" i="1" s="1"/>
  <c r="V19" i="1"/>
  <c r="AU19" i="1" s="1"/>
  <c r="AV19" i="1" s="1"/>
  <c r="BU19" i="1" s="1"/>
  <c r="W68" i="1"/>
  <c r="AS68" i="1"/>
  <c r="AT68" i="1" s="1"/>
  <c r="BT68" i="1" s="1"/>
  <c r="V88" i="1"/>
  <c r="AO88" i="1" s="1"/>
  <c r="AP88" i="1" s="1"/>
  <c r="BR88" i="1" s="1"/>
  <c r="V48" i="1"/>
  <c r="V50" i="1"/>
  <c r="V63" i="1"/>
  <c r="AS63" i="1" s="1"/>
  <c r="AT63" i="1" s="1"/>
  <c r="BT63" i="1" s="1"/>
  <c r="V5" i="1"/>
  <c r="W5" i="1"/>
  <c r="U5" i="1"/>
  <c r="W7" i="1"/>
  <c r="V7" i="1"/>
  <c r="U7" i="1"/>
  <c r="U18" i="1"/>
  <c r="V18" i="1"/>
  <c r="K6" i="1"/>
  <c r="L6" i="1"/>
  <c r="U14" i="1"/>
  <c r="W14" i="1"/>
  <c r="V14" i="1"/>
  <c r="W18" i="1"/>
  <c r="L8" i="1"/>
  <c r="U6" i="1"/>
  <c r="W6" i="1"/>
  <c r="V6" i="1"/>
  <c r="V8" i="1"/>
  <c r="W8" i="1"/>
  <c r="U8" i="1"/>
  <c r="AI9" i="1"/>
  <c r="AJ9" i="1" s="1"/>
  <c r="BO9" i="1" s="1"/>
  <c r="W32" i="1"/>
  <c r="V32" i="1"/>
  <c r="U32" i="1"/>
  <c r="W11" i="1"/>
  <c r="V12" i="1"/>
  <c r="W13" i="1"/>
  <c r="V15" i="1"/>
  <c r="W19" i="1"/>
  <c r="W20" i="1"/>
  <c r="V21" i="1"/>
  <c r="U26" i="1"/>
  <c r="V31" i="1"/>
  <c r="U31" i="1"/>
  <c r="U34" i="1"/>
  <c r="W34" i="1"/>
  <c r="V39" i="1"/>
  <c r="U39" i="1"/>
  <c r="U42" i="1"/>
  <c r="W42" i="1"/>
  <c r="V42" i="1"/>
  <c r="W25" i="1"/>
  <c r="V25" i="1"/>
  <c r="V43" i="1"/>
  <c r="W43" i="1"/>
  <c r="U43" i="1"/>
  <c r="V4" i="1"/>
  <c r="U10" i="1"/>
  <c r="J16" i="1"/>
  <c r="V23" i="1"/>
  <c r="V26" i="1"/>
  <c r="W28" i="1"/>
  <c r="V28" i="1"/>
  <c r="U28" i="1"/>
  <c r="W31" i="1"/>
  <c r="V34" i="1"/>
  <c r="W36" i="1"/>
  <c r="V36" i="1"/>
  <c r="U36" i="1"/>
  <c r="W39" i="1"/>
  <c r="W41" i="1"/>
  <c r="V41" i="1"/>
  <c r="U41" i="1"/>
  <c r="W47" i="1"/>
  <c r="V47" i="1"/>
  <c r="U47" i="1"/>
  <c r="W23" i="1"/>
  <c r="V24" i="1"/>
  <c r="U24" i="1"/>
  <c r="V27" i="1"/>
  <c r="U27" i="1"/>
  <c r="U30" i="1"/>
  <c r="AI30" i="1" s="1"/>
  <c r="AJ30" i="1" s="1"/>
  <c r="BO30" i="1" s="1"/>
  <c r="W30" i="1"/>
  <c r="V35" i="1"/>
  <c r="U35" i="1"/>
  <c r="U38" i="1"/>
  <c r="AM38" i="1" s="1"/>
  <c r="AN38" i="1" s="1"/>
  <c r="BQ38" i="1" s="1"/>
  <c r="W38" i="1"/>
  <c r="V56" i="1"/>
  <c r="U56" i="1"/>
  <c r="W56" i="1"/>
  <c r="W87" i="1"/>
  <c r="U87" i="1"/>
  <c r="V87" i="1"/>
  <c r="U40" i="1"/>
  <c r="U44" i="1"/>
  <c r="V45" i="1"/>
  <c r="AU51" i="1"/>
  <c r="AV51" i="1" s="1"/>
  <c r="BU51" i="1" s="1"/>
  <c r="AQ51" i="1"/>
  <c r="AR51" i="1" s="1"/>
  <c r="BS51" i="1" s="1"/>
  <c r="AK51" i="1"/>
  <c r="AL51" i="1" s="1"/>
  <c r="BP51" i="1" s="1"/>
  <c r="AO51" i="1"/>
  <c r="AP51" i="1" s="1"/>
  <c r="BR51" i="1" s="1"/>
  <c r="U55" i="1"/>
  <c r="W55" i="1"/>
  <c r="V55" i="1"/>
  <c r="W61" i="1"/>
  <c r="V61" i="1"/>
  <c r="U61" i="1"/>
  <c r="V64" i="1"/>
  <c r="U64" i="1"/>
  <c r="W64" i="1"/>
  <c r="V70" i="1"/>
  <c r="U70" i="1"/>
  <c r="W70" i="1"/>
  <c r="V40" i="1"/>
  <c r="V44" i="1"/>
  <c r="W45" i="1"/>
  <c r="V46" i="1"/>
  <c r="U46" i="1"/>
  <c r="W65" i="1"/>
  <c r="V65" i="1"/>
  <c r="V74" i="1"/>
  <c r="U74" i="1"/>
  <c r="W74" i="1"/>
  <c r="V59" i="1"/>
  <c r="U65" i="1"/>
  <c r="U66" i="1"/>
  <c r="AK68" i="1"/>
  <c r="AL68" i="1" s="1"/>
  <c r="BP68" i="1" s="1"/>
  <c r="U69" i="1"/>
  <c r="AO69" i="1" s="1"/>
  <c r="AP69" i="1" s="1"/>
  <c r="BR69" i="1" s="1"/>
  <c r="W69" i="1"/>
  <c r="W83" i="1"/>
  <c r="U83" i="1"/>
  <c r="V83" i="1"/>
  <c r="U89" i="1"/>
  <c r="V89" i="1"/>
  <c r="W89" i="1"/>
  <c r="AK50" i="1"/>
  <c r="AL50" i="1" s="1"/>
  <c r="BP50" i="1" s="1"/>
  <c r="W57" i="1"/>
  <c r="V57" i="1"/>
  <c r="W59" i="1"/>
  <c r="V60" i="1"/>
  <c r="U60" i="1"/>
  <c r="V66" i="1"/>
  <c r="U73" i="1"/>
  <c r="AM73" i="1" s="1"/>
  <c r="AN73" i="1" s="1"/>
  <c r="BQ73" i="1" s="1"/>
  <c r="W73" i="1"/>
  <c r="V79" i="1"/>
  <c r="W79" i="1"/>
  <c r="V77" i="1"/>
  <c r="U77" i="1"/>
  <c r="U79" i="1"/>
  <c r="U85" i="1"/>
  <c r="V85" i="1"/>
  <c r="W71" i="1"/>
  <c r="V71" i="1"/>
  <c r="W75" i="1"/>
  <c r="V75" i="1"/>
  <c r="W77" i="1"/>
  <c r="U78" i="1"/>
  <c r="AM78" i="1" s="1"/>
  <c r="AN78" i="1" s="1"/>
  <c r="BQ78" i="1" s="1"/>
  <c r="W78" i="1"/>
  <c r="W85" i="1"/>
  <c r="W80" i="1"/>
  <c r="U80" i="1"/>
  <c r="V92" i="1"/>
  <c r="U92" i="1"/>
  <c r="W92" i="1"/>
  <c r="U76" i="1"/>
  <c r="V80" i="1"/>
  <c r="U81" i="1"/>
  <c r="AM81" i="1" s="1"/>
  <c r="AN81" i="1" s="1"/>
  <c r="BQ81" i="1" s="1"/>
  <c r="V86" i="1"/>
  <c r="W86" i="1"/>
  <c r="U86" i="1"/>
  <c r="W91" i="1"/>
  <c r="U91" i="1"/>
  <c r="V82" i="1"/>
  <c r="W84" i="1"/>
  <c r="W88" i="1"/>
  <c r="V91" i="1"/>
  <c r="U93" i="1"/>
  <c r="W93" i="1"/>
  <c r="V93" i="1"/>
  <c r="W90" i="1"/>
  <c r="AQ58" i="1" l="1"/>
  <c r="AR58" i="1" s="1"/>
  <c r="BS58" i="1" s="1"/>
  <c r="AK58" i="1"/>
  <c r="AL58" i="1" s="1"/>
  <c r="BP58" i="1" s="1"/>
  <c r="AU88" i="1"/>
  <c r="AV88" i="1" s="1"/>
  <c r="BU88" i="1" s="1"/>
  <c r="AQ62" i="1"/>
  <c r="AR62" i="1" s="1"/>
  <c r="BS62" i="1" s="1"/>
  <c r="AS72" i="1"/>
  <c r="AT72" i="1" s="1"/>
  <c r="BT72" i="1" s="1"/>
  <c r="AI68" i="1"/>
  <c r="AJ68" i="1" s="1"/>
  <c r="BO68" i="1" s="1"/>
  <c r="AK17" i="1"/>
  <c r="AL17" i="1" s="1"/>
  <c r="BP17" i="1" s="1"/>
  <c r="AI50" i="1"/>
  <c r="AJ50" i="1" s="1"/>
  <c r="BO50" i="1" s="1"/>
  <c r="AS20" i="1"/>
  <c r="AT20" i="1" s="1"/>
  <c r="BT20" i="1" s="1"/>
  <c r="AU68" i="1"/>
  <c r="AV68" i="1" s="1"/>
  <c r="BU68" i="1" s="1"/>
  <c r="L10" i="1"/>
  <c r="AS9" i="1"/>
  <c r="AT9" i="1" s="1"/>
  <c r="BT9" i="1" s="1"/>
  <c r="AU17" i="1"/>
  <c r="AV17" i="1" s="1"/>
  <c r="BU17" i="1" s="1"/>
  <c r="AI13" i="1"/>
  <c r="AJ13" i="1" s="1"/>
  <c r="BO13" i="1" s="1"/>
  <c r="AU50" i="1"/>
  <c r="AV50" i="1" s="1"/>
  <c r="BU50" i="1" s="1"/>
  <c r="AU29" i="1"/>
  <c r="AV29" i="1" s="1"/>
  <c r="BU29" i="1" s="1"/>
  <c r="AG37" i="1"/>
  <c r="AH37" i="1" s="1"/>
  <c r="BN37" i="1" s="1"/>
  <c r="AG63" i="1"/>
  <c r="AH63" i="1" s="1"/>
  <c r="BN63" i="1" s="1"/>
  <c r="AM9" i="1"/>
  <c r="AN9" i="1" s="1"/>
  <c r="BQ9" i="1" s="1"/>
  <c r="AG68" i="1"/>
  <c r="AH68" i="1" s="1"/>
  <c r="BN68" i="1" s="1"/>
  <c r="AM68" i="1"/>
  <c r="AN68" i="1" s="1"/>
  <c r="BQ68" i="1" s="1"/>
  <c r="AG51" i="1"/>
  <c r="AH51" i="1" s="1"/>
  <c r="BN51" i="1" s="1"/>
  <c r="AI51" i="1"/>
  <c r="AJ51" i="1" s="1"/>
  <c r="BO51" i="1" s="1"/>
  <c r="AQ20" i="1"/>
  <c r="AR20" i="1" s="1"/>
  <c r="BS20" i="1" s="1"/>
  <c r="AO10" i="1"/>
  <c r="AP10" i="1" s="1"/>
  <c r="BR10" i="1" s="1"/>
  <c r="AG9" i="1"/>
  <c r="AH9" i="1" s="1"/>
  <c r="BN9" i="1" s="1"/>
  <c r="K12" i="1"/>
  <c r="AQ17" i="1"/>
  <c r="AR17" i="1" s="1"/>
  <c r="BS17" i="1" s="1"/>
  <c r="L14" i="1"/>
  <c r="AK48" i="1"/>
  <c r="AL48" i="1" s="1"/>
  <c r="BP48" i="1" s="1"/>
  <c r="AU13" i="1"/>
  <c r="AV13" i="1" s="1"/>
  <c r="BU13" i="1" s="1"/>
  <c r="AU33" i="1"/>
  <c r="AV33" i="1" s="1"/>
  <c r="BU33" i="1" s="1"/>
  <c r="AG53" i="1"/>
  <c r="AH53" i="1" s="1"/>
  <c r="BN53" i="1" s="1"/>
  <c r="AO90" i="1"/>
  <c r="AP90" i="1" s="1"/>
  <c r="BR90" i="1" s="1"/>
  <c r="AK52" i="1"/>
  <c r="AL52" i="1" s="1"/>
  <c r="BP52" i="1" s="1"/>
  <c r="AQ54" i="1"/>
  <c r="AR54" i="1" s="1"/>
  <c r="BS54" i="1" s="1"/>
  <c r="AO68" i="1"/>
  <c r="AP68" i="1" s="1"/>
  <c r="BR68" i="1" s="1"/>
  <c r="AS51" i="1"/>
  <c r="AT51" i="1" s="1"/>
  <c r="BT51" i="1" s="1"/>
  <c r="AM17" i="1"/>
  <c r="AN17" i="1" s="1"/>
  <c r="BQ17" i="1" s="1"/>
  <c r="AQ22" i="1"/>
  <c r="AR22" i="1" s="1"/>
  <c r="BS22" i="1" s="1"/>
  <c r="AG62" i="1"/>
  <c r="AH62" i="1" s="1"/>
  <c r="BN62" i="1" s="1"/>
  <c r="AU72" i="1"/>
  <c r="AV72" i="1" s="1"/>
  <c r="BU72" i="1" s="1"/>
  <c r="AU9" i="1"/>
  <c r="AV9" i="1" s="1"/>
  <c r="BU9" i="1" s="1"/>
  <c r="AS90" i="1"/>
  <c r="AT90" i="1" s="1"/>
  <c r="BT90" i="1" s="1"/>
  <c r="AI48" i="1"/>
  <c r="AJ48" i="1" s="1"/>
  <c r="BO48" i="1" s="1"/>
  <c r="AQ16" i="1"/>
  <c r="AR16" i="1" s="1"/>
  <c r="BS16" i="1" s="1"/>
  <c r="AO9" i="1"/>
  <c r="AP9" i="1" s="1"/>
  <c r="BR9" i="1" s="1"/>
  <c r="AQ9" i="1"/>
  <c r="AR9" i="1" s="1"/>
  <c r="BS9" i="1" s="1"/>
  <c r="AG17" i="1"/>
  <c r="AH17" i="1" s="1"/>
  <c r="BN17" i="1" s="1"/>
  <c r="AI17" i="1"/>
  <c r="AJ17" i="1" s="1"/>
  <c r="BO17" i="1" s="1"/>
  <c r="AO58" i="1"/>
  <c r="AP58" i="1" s="1"/>
  <c r="BR58" i="1" s="1"/>
  <c r="AS29" i="1"/>
  <c r="AT29" i="1" s="1"/>
  <c r="BT29" i="1" s="1"/>
  <c r="AQ19" i="1"/>
  <c r="AR19" i="1" s="1"/>
  <c r="BS19" i="1" s="1"/>
  <c r="AK88" i="1"/>
  <c r="AL88" i="1" s="1"/>
  <c r="BP88" i="1" s="1"/>
  <c r="AI88" i="1"/>
  <c r="AJ88" i="1" s="1"/>
  <c r="BO88" i="1" s="1"/>
  <c r="AK49" i="1"/>
  <c r="AL49" i="1" s="1"/>
  <c r="BP49" i="1" s="1"/>
  <c r="AK9" i="1"/>
  <c r="AL9" i="1" s="1"/>
  <c r="BP9" i="1" s="1"/>
  <c r="AS17" i="1"/>
  <c r="AT17" i="1" s="1"/>
  <c r="BT17" i="1" s="1"/>
  <c r="AI84" i="1"/>
  <c r="AJ84" i="1" s="1"/>
  <c r="BO84" i="1" s="1"/>
  <c r="AU67" i="1"/>
  <c r="AV67" i="1" s="1"/>
  <c r="BU67" i="1" s="1"/>
  <c r="AM48" i="1"/>
  <c r="AN48" i="1" s="1"/>
  <c r="BQ48" i="1" s="1"/>
  <c r="AI37" i="1"/>
  <c r="AJ37" i="1" s="1"/>
  <c r="BO37" i="1" s="1"/>
  <c r="AK19" i="1"/>
  <c r="AL19" i="1" s="1"/>
  <c r="BP19" i="1" s="1"/>
  <c r="AS19" i="1"/>
  <c r="AT19" i="1" s="1"/>
  <c r="BT19" i="1" s="1"/>
  <c r="AG49" i="1"/>
  <c r="AH49" i="1" s="1"/>
  <c r="BN49" i="1" s="1"/>
  <c r="AQ48" i="1"/>
  <c r="AR48" i="1" s="1"/>
  <c r="BS48" i="1" s="1"/>
  <c r="AQ29" i="1"/>
  <c r="AR29" i="1" s="1"/>
  <c r="BS29" i="1" s="1"/>
  <c r="AS37" i="1"/>
  <c r="AT37" i="1" s="1"/>
  <c r="BT37" i="1" s="1"/>
  <c r="AO19" i="1"/>
  <c r="AP19" i="1" s="1"/>
  <c r="BR19" i="1" s="1"/>
  <c r="AU90" i="1"/>
  <c r="AV90" i="1" s="1"/>
  <c r="BU90" i="1" s="1"/>
  <c r="AU54" i="1"/>
  <c r="AV54" i="1" s="1"/>
  <c r="BU54" i="1" s="1"/>
  <c r="AU49" i="1"/>
  <c r="AV49" i="1" s="1"/>
  <c r="BU49" i="1" s="1"/>
  <c r="AU48" i="1"/>
  <c r="AV48" i="1" s="1"/>
  <c r="BU48" i="1" s="1"/>
  <c r="AG48" i="1"/>
  <c r="AH48" i="1" s="1"/>
  <c r="BN48" i="1" s="1"/>
  <c r="AS33" i="1"/>
  <c r="AT33" i="1" s="1"/>
  <c r="BT33" i="1" s="1"/>
  <c r="AK13" i="1"/>
  <c r="AL13" i="1" s="1"/>
  <c r="BP13" i="1" s="1"/>
  <c r="AI19" i="1"/>
  <c r="AJ19" i="1" s="1"/>
  <c r="BO19" i="1" s="1"/>
  <c r="AM84" i="1"/>
  <c r="AN84" i="1" s="1"/>
  <c r="BQ84" i="1" s="1"/>
  <c r="AI90" i="1"/>
  <c r="AJ90" i="1" s="1"/>
  <c r="BO90" i="1" s="1"/>
  <c r="AG90" i="1"/>
  <c r="AH90" i="1" s="1"/>
  <c r="BN90" i="1" s="1"/>
  <c r="AI69" i="1"/>
  <c r="AJ69" i="1" s="1"/>
  <c r="BO69" i="1" s="1"/>
  <c r="AK67" i="1"/>
  <c r="AL67" i="1" s="1"/>
  <c r="BP67" i="1" s="1"/>
  <c r="AM63" i="1"/>
  <c r="AN63" i="1" s="1"/>
  <c r="BQ63" i="1" s="1"/>
  <c r="AS54" i="1"/>
  <c r="AT54" i="1" s="1"/>
  <c r="BT54" i="1" s="1"/>
  <c r="AI54" i="1"/>
  <c r="AJ54" i="1" s="1"/>
  <c r="BO54" i="1" s="1"/>
  <c r="AI49" i="1"/>
  <c r="AJ49" i="1" s="1"/>
  <c r="BO49" i="1" s="1"/>
  <c r="AQ33" i="1"/>
  <c r="AR33" i="1" s="1"/>
  <c r="BS33" i="1" s="1"/>
  <c r="AM29" i="1"/>
  <c r="AN29" i="1" s="1"/>
  <c r="BQ29" i="1" s="1"/>
  <c r="AO37" i="1"/>
  <c r="AP37" i="1" s="1"/>
  <c r="BR37" i="1" s="1"/>
  <c r="AO33" i="1"/>
  <c r="AP33" i="1" s="1"/>
  <c r="BR33" i="1" s="1"/>
  <c r="AO29" i="1"/>
  <c r="AP29" i="1" s="1"/>
  <c r="BR29" i="1" s="1"/>
  <c r="AG16" i="1"/>
  <c r="AH16" i="1" s="1"/>
  <c r="BN16" i="1" s="1"/>
  <c r="AU16" i="1"/>
  <c r="AV16" i="1" s="1"/>
  <c r="BU16" i="1" s="1"/>
  <c r="AO13" i="1"/>
  <c r="AP13" i="1" s="1"/>
  <c r="BR13" i="1" s="1"/>
  <c r="AS49" i="1"/>
  <c r="AT49" i="1" s="1"/>
  <c r="BT49" i="1" s="1"/>
  <c r="AU37" i="1"/>
  <c r="AV37" i="1" s="1"/>
  <c r="BU37" i="1" s="1"/>
  <c r="AQ84" i="1"/>
  <c r="AR84" i="1" s="1"/>
  <c r="BS84" i="1" s="1"/>
  <c r="AM90" i="1"/>
  <c r="AN90" i="1" s="1"/>
  <c r="BQ90" i="1" s="1"/>
  <c r="AK90" i="1"/>
  <c r="AL90" i="1" s="1"/>
  <c r="BP90" i="1" s="1"/>
  <c r="AG67" i="1"/>
  <c r="AH67" i="1" s="1"/>
  <c r="BN67" i="1" s="1"/>
  <c r="AQ67" i="1"/>
  <c r="AR67" i="1" s="1"/>
  <c r="BS67" i="1" s="1"/>
  <c r="AU63" i="1"/>
  <c r="AV63" i="1" s="1"/>
  <c r="BU63" i="1" s="1"/>
  <c r="AK54" i="1"/>
  <c r="AL54" i="1" s="1"/>
  <c r="BP54" i="1" s="1"/>
  <c r="AM54" i="1"/>
  <c r="AN54" i="1" s="1"/>
  <c r="BQ54" i="1" s="1"/>
  <c r="AK63" i="1"/>
  <c r="AL63" i="1" s="1"/>
  <c r="BP63" i="1" s="1"/>
  <c r="AM49" i="1"/>
  <c r="AN49" i="1" s="1"/>
  <c r="BQ49" i="1" s="1"/>
  <c r="AQ37" i="1"/>
  <c r="AR37" i="1" s="1"/>
  <c r="BS37" i="1" s="1"/>
  <c r="AM33" i="1"/>
  <c r="AN33" i="1" s="1"/>
  <c r="BQ33" i="1" s="1"/>
  <c r="AI29" i="1"/>
  <c r="AJ29" i="1" s="1"/>
  <c r="BO29" i="1" s="1"/>
  <c r="AM52" i="1"/>
  <c r="AN52" i="1" s="1"/>
  <c r="BQ52" i="1" s="1"/>
  <c r="AK37" i="1"/>
  <c r="AL37" i="1" s="1"/>
  <c r="BP37" i="1" s="1"/>
  <c r="AK33" i="1"/>
  <c r="AL33" i="1" s="1"/>
  <c r="BP33" i="1" s="1"/>
  <c r="AK29" i="1"/>
  <c r="AL29" i="1" s="1"/>
  <c r="BP29" i="1" s="1"/>
  <c r="AI16" i="1"/>
  <c r="AJ16" i="1" s="1"/>
  <c r="BO16" i="1" s="1"/>
  <c r="AQ13" i="1"/>
  <c r="AR13" i="1" s="1"/>
  <c r="BS13" i="1" s="1"/>
  <c r="AS13" i="1"/>
  <c r="AT13" i="1" s="1"/>
  <c r="BT13" i="1" s="1"/>
  <c r="AO16" i="1"/>
  <c r="AP16" i="1" s="1"/>
  <c r="BR16" i="1" s="1"/>
  <c r="AG54" i="1"/>
  <c r="AH54" i="1" s="1"/>
  <c r="BN54" i="1" s="1"/>
  <c r="AI67" i="1"/>
  <c r="AJ67" i="1" s="1"/>
  <c r="BO67" i="1" s="1"/>
  <c r="AO54" i="1"/>
  <c r="AP54" i="1" s="1"/>
  <c r="BR54" i="1" s="1"/>
  <c r="AI11" i="1"/>
  <c r="AJ11" i="1" s="1"/>
  <c r="BO11" i="1" s="1"/>
  <c r="AK62" i="1"/>
  <c r="AL62" i="1" s="1"/>
  <c r="BP62" i="1" s="1"/>
  <c r="AU20" i="1"/>
  <c r="AV20" i="1" s="1"/>
  <c r="BU20" i="1" s="1"/>
  <c r="AQ72" i="1"/>
  <c r="AR72" i="1" s="1"/>
  <c r="BS72" i="1" s="1"/>
  <c r="AK84" i="1"/>
  <c r="AL84" i="1" s="1"/>
  <c r="BP84" i="1" s="1"/>
  <c r="AU84" i="1"/>
  <c r="AV84" i="1" s="1"/>
  <c r="BU84" i="1" s="1"/>
  <c r="AQ90" i="1"/>
  <c r="AR90" i="1" s="1"/>
  <c r="BS90" i="1" s="1"/>
  <c r="AO67" i="1"/>
  <c r="AP67" i="1" s="1"/>
  <c r="BR67" i="1" s="1"/>
  <c r="AQ49" i="1"/>
  <c r="AR49" i="1" s="1"/>
  <c r="BS49" i="1" s="1"/>
  <c r="AM37" i="1"/>
  <c r="AN37" i="1" s="1"/>
  <c r="BQ37" i="1" s="1"/>
  <c r="AI33" i="1"/>
  <c r="AJ33" i="1" s="1"/>
  <c r="BO33" i="1" s="1"/>
  <c r="AG33" i="1"/>
  <c r="AH33" i="1" s="1"/>
  <c r="BN33" i="1" s="1"/>
  <c r="AG29" i="1"/>
  <c r="AH29" i="1" s="1"/>
  <c r="BN29" i="1" s="1"/>
  <c r="AM16" i="1"/>
  <c r="AN16" i="1" s="1"/>
  <c r="BQ16" i="1" s="1"/>
  <c r="AG13" i="1"/>
  <c r="AH13" i="1" s="1"/>
  <c r="BN13" i="1" s="1"/>
  <c r="AI10" i="1"/>
  <c r="AJ10" i="1" s="1"/>
  <c r="BO10" i="1" s="1"/>
  <c r="AS67" i="1"/>
  <c r="AT67" i="1" s="1"/>
  <c r="BT67" i="1" s="1"/>
  <c r="AM53" i="1"/>
  <c r="AN53" i="1" s="1"/>
  <c r="BQ53" i="1" s="1"/>
  <c r="AM22" i="1"/>
  <c r="AN22" i="1" s="1"/>
  <c r="BQ22" i="1" s="1"/>
  <c r="AK16" i="1"/>
  <c r="AL16" i="1" s="1"/>
  <c r="BP16" i="1" s="1"/>
  <c r="AG84" i="1"/>
  <c r="AH84" i="1" s="1"/>
  <c r="BN84" i="1" s="1"/>
  <c r="AG10" i="1"/>
  <c r="AH10" i="1" s="1"/>
  <c r="BN10" i="1" s="1"/>
  <c r="AO52" i="1"/>
  <c r="AP52" i="1" s="1"/>
  <c r="BR52" i="1" s="1"/>
  <c r="AG50" i="1"/>
  <c r="AH50" i="1" s="1"/>
  <c r="BN50" i="1" s="1"/>
  <c r="AG19" i="1"/>
  <c r="AH19" i="1" s="1"/>
  <c r="BN19" i="1" s="1"/>
  <c r="AO11" i="1"/>
  <c r="AP11" i="1" s="1"/>
  <c r="BR11" i="1" s="1"/>
  <c r="AM76" i="1"/>
  <c r="AN76" i="1" s="1"/>
  <c r="BQ76" i="1" s="1"/>
  <c r="AM19" i="1"/>
  <c r="AN19" i="1" s="1"/>
  <c r="BQ19" i="1" s="1"/>
  <c r="AS84" i="1"/>
  <c r="AT84" i="1" s="1"/>
  <c r="BT84" i="1" s="1"/>
  <c r="AK10" i="1"/>
  <c r="AL10" i="1" s="1"/>
  <c r="BP10" i="1" s="1"/>
  <c r="AM88" i="1"/>
  <c r="AN88" i="1" s="1"/>
  <c r="BQ88" i="1" s="1"/>
  <c r="AU76" i="1"/>
  <c r="AV76" i="1" s="1"/>
  <c r="BU76" i="1" s="1"/>
  <c r="AU62" i="1"/>
  <c r="AV62" i="1" s="1"/>
  <c r="BU62" i="1" s="1"/>
  <c r="AK53" i="1"/>
  <c r="AL53" i="1" s="1"/>
  <c r="BP53" i="1" s="1"/>
  <c r="AI72" i="1"/>
  <c r="AJ72" i="1" s="1"/>
  <c r="BO72" i="1" s="1"/>
  <c r="AU58" i="1"/>
  <c r="AV58" i="1" s="1"/>
  <c r="BU58" i="1" s="1"/>
  <c r="AO50" i="1"/>
  <c r="AP50" i="1" s="1"/>
  <c r="BR50" i="1" s="1"/>
  <c r="AS58" i="1"/>
  <c r="AT58" i="1" s="1"/>
  <c r="BT58" i="1" s="1"/>
  <c r="AS52" i="1"/>
  <c r="AT52" i="1" s="1"/>
  <c r="BT52" i="1" s="1"/>
  <c r="AU52" i="1"/>
  <c r="AV52" i="1" s="1"/>
  <c r="BU52" i="1" s="1"/>
  <c r="AG20" i="1"/>
  <c r="AH20" i="1" s="1"/>
  <c r="BN20" i="1" s="1"/>
  <c r="AI78" i="1"/>
  <c r="AJ78" i="1" s="1"/>
  <c r="BO78" i="1" s="1"/>
  <c r="AI20" i="1"/>
  <c r="AJ20" i="1" s="1"/>
  <c r="BO20" i="1" s="1"/>
  <c r="AQ38" i="1"/>
  <c r="AR38" i="1" s="1"/>
  <c r="BS38" i="1" s="1"/>
  <c r="AG22" i="1"/>
  <c r="AH22" i="1" s="1"/>
  <c r="BN22" i="1" s="1"/>
  <c r="AU22" i="1"/>
  <c r="AV22" i="1" s="1"/>
  <c r="BU22" i="1" s="1"/>
  <c r="AM11" i="1"/>
  <c r="AN11" i="1" s="1"/>
  <c r="BQ11" i="1" s="1"/>
  <c r="AK11" i="1"/>
  <c r="AL11" i="1" s="1"/>
  <c r="BP11" i="1" s="1"/>
  <c r="AQ50" i="1"/>
  <c r="AR50" i="1" s="1"/>
  <c r="BS50" i="1" s="1"/>
  <c r="AG72" i="1"/>
  <c r="AH72" i="1" s="1"/>
  <c r="BN72" i="1" s="1"/>
  <c r="AG11" i="1"/>
  <c r="AH11" i="1" s="1"/>
  <c r="BN11" i="1" s="1"/>
  <c r="AQ88" i="1"/>
  <c r="AR88" i="1" s="1"/>
  <c r="BS88" i="1" s="1"/>
  <c r="AQ76" i="1"/>
  <c r="AR76" i="1" s="1"/>
  <c r="BS76" i="1" s="1"/>
  <c r="AG76" i="1"/>
  <c r="AH76" i="1" s="1"/>
  <c r="BN76" i="1" s="1"/>
  <c r="AI62" i="1"/>
  <c r="AJ62" i="1" s="1"/>
  <c r="BO62" i="1" s="1"/>
  <c r="AO53" i="1"/>
  <c r="AP53" i="1" s="1"/>
  <c r="BR53" i="1" s="1"/>
  <c r="AM72" i="1"/>
  <c r="AN72" i="1" s="1"/>
  <c r="BQ72" i="1" s="1"/>
  <c r="AI58" i="1"/>
  <c r="AJ58" i="1" s="1"/>
  <c r="BO58" i="1" s="1"/>
  <c r="AG58" i="1"/>
  <c r="AH58" i="1" s="1"/>
  <c r="BN58" i="1" s="1"/>
  <c r="AU53" i="1"/>
  <c r="AV53" i="1" s="1"/>
  <c r="BU53" i="1" s="1"/>
  <c r="AI53" i="1"/>
  <c r="AJ53" i="1" s="1"/>
  <c r="BO53" i="1" s="1"/>
  <c r="AI52" i="1"/>
  <c r="AJ52" i="1" s="1"/>
  <c r="BO52" i="1" s="1"/>
  <c r="AK73" i="1"/>
  <c r="AL73" i="1" s="1"/>
  <c r="BP73" i="1" s="1"/>
  <c r="AG38" i="1"/>
  <c r="AH38" i="1" s="1"/>
  <c r="BN38" i="1" s="1"/>
  <c r="AS22" i="1"/>
  <c r="AT22" i="1" s="1"/>
  <c r="BT22" i="1" s="1"/>
  <c r="AK20" i="1"/>
  <c r="AL20" i="1" s="1"/>
  <c r="BP20" i="1" s="1"/>
  <c r="AK78" i="1"/>
  <c r="AL78" i="1" s="1"/>
  <c r="BP78" i="1" s="1"/>
  <c r="AI22" i="1"/>
  <c r="AJ22" i="1" s="1"/>
  <c r="BO22" i="1" s="1"/>
  <c r="AQ11" i="1"/>
  <c r="AR11" i="1" s="1"/>
  <c r="BS11" i="1" s="1"/>
  <c r="AS11" i="1"/>
  <c r="AT11" i="1" s="1"/>
  <c r="BT11" i="1" s="1"/>
  <c r="AU11" i="1"/>
  <c r="AV11" i="1" s="1"/>
  <c r="BU11" i="1" s="1"/>
  <c r="AM50" i="1"/>
  <c r="AN50" i="1" s="1"/>
  <c r="BQ50" i="1" s="1"/>
  <c r="AO72" i="1"/>
  <c r="AP72" i="1" s="1"/>
  <c r="BR72" i="1" s="1"/>
  <c r="AM62" i="1"/>
  <c r="AN62" i="1" s="1"/>
  <c r="BQ62" i="1" s="1"/>
  <c r="AQ53" i="1"/>
  <c r="AR53" i="1" s="1"/>
  <c r="BS53" i="1" s="1"/>
  <c r="AS53" i="1"/>
  <c r="AT53" i="1" s="1"/>
  <c r="BT53" i="1" s="1"/>
  <c r="AK72" i="1"/>
  <c r="AL72" i="1" s="1"/>
  <c r="BP72" i="1" s="1"/>
  <c r="AM58" i="1"/>
  <c r="AN58" i="1" s="1"/>
  <c r="BQ58" i="1" s="1"/>
  <c r="AS50" i="1"/>
  <c r="AT50" i="1" s="1"/>
  <c r="BT50" i="1" s="1"/>
  <c r="AQ52" i="1"/>
  <c r="AR52" i="1" s="1"/>
  <c r="BS52" i="1" s="1"/>
  <c r="AG52" i="1"/>
  <c r="AH52" i="1" s="1"/>
  <c r="BN52" i="1" s="1"/>
  <c r="AK22" i="1"/>
  <c r="AL22" i="1" s="1"/>
  <c r="BP22" i="1" s="1"/>
  <c r="AO20" i="1"/>
  <c r="AP20" i="1" s="1"/>
  <c r="BR20" i="1" s="1"/>
  <c r="AO22" i="1"/>
  <c r="AP22" i="1" s="1"/>
  <c r="BR22" i="1" s="1"/>
  <c r="AO63" i="1"/>
  <c r="AP63" i="1" s="1"/>
  <c r="BR63" i="1" s="1"/>
  <c r="AQ63" i="1"/>
  <c r="AR63" i="1" s="1"/>
  <c r="BS63" i="1" s="1"/>
  <c r="AQ73" i="1"/>
  <c r="AR73" i="1" s="1"/>
  <c r="BS73" i="1" s="1"/>
  <c r="AG78" i="1"/>
  <c r="AH78" i="1" s="1"/>
  <c r="BN78" i="1" s="1"/>
  <c r="AU38" i="1"/>
  <c r="AV38" i="1" s="1"/>
  <c r="BU38" i="1" s="1"/>
  <c r="AO48" i="1"/>
  <c r="AP48" i="1" s="1"/>
  <c r="BR48" i="1" s="1"/>
  <c r="AM20" i="1"/>
  <c r="AN20" i="1" s="1"/>
  <c r="BQ20" i="1" s="1"/>
  <c r="AO62" i="1"/>
  <c r="AP62" i="1" s="1"/>
  <c r="BR62" i="1" s="1"/>
  <c r="AS62" i="1"/>
  <c r="AT62" i="1" s="1"/>
  <c r="BT62" i="1" s="1"/>
  <c r="AI63" i="1"/>
  <c r="AJ63" i="1" s="1"/>
  <c r="BO63" i="1" s="1"/>
  <c r="AU78" i="1"/>
  <c r="AV78" i="1" s="1"/>
  <c r="BU78" i="1" s="1"/>
  <c r="AO38" i="1"/>
  <c r="AP38" i="1" s="1"/>
  <c r="BR38" i="1" s="1"/>
  <c r="AK38" i="1"/>
  <c r="AL38" i="1" s="1"/>
  <c r="BP38" i="1" s="1"/>
  <c r="AG88" i="1"/>
  <c r="AH88" i="1" s="1"/>
  <c r="BN88" i="1" s="1"/>
  <c r="AS88" i="1"/>
  <c r="AT88" i="1" s="1"/>
  <c r="BT88" i="1" s="1"/>
  <c r="AM13" i="1"/>
  <c r="AN13" i="1" s="1"/>
  <c r="BQ13" i="1" s="1"/>
  <c r="AS48" i="1"/>
  <c r="AT48" i="1" s="1"/>
  <c r="BT48" i="1" s="1"/>
  <c r="AQ81" i="1"/>
  <c r="AR81" i="1" s="1"/>
  <c r="BS81" i="1" s="1"/>
  <c r="AS85" i="1"/>
  <c r="AT85" i="1" s="1"/>
  <c r="BT85" i="1" s="1"/>
  <c r="AO85" i="1"/>
  <c r="AP85" i="1" s="1"/>
  <c r="BR85" i="1" s="1"/>
  <c r="AK85" i="1"/>
  <c r="AL85" i="1" s="1"/>
  <c r="BP85" i="1" s="1"/>
  <c r="AG85" i="1"/>
  <c r="AH85" i="1" s="1"/>
  <c r="BN85" i="1" s="1"/>
  <c r="AU85" i="1"/>
  <c r="AV85" i="1" s="1"/>
  <c r="BU85" i="1" s="1"/>
  <c r="AQ85" i="1"/>
  <c r="AR85" i="1" s="1"/>
  <c r="BS85" i="1" s="1"/>
  <c r="AM85" i="1"/>
  <c r="AN85" i="1" s="1"/>
  <c r="BQ85" i="1" s="1"/>
  <c r="AI85" i="1"/>
  <c r="AJ85" i="1" s="1"/>
  <c r="BO85" i="1" s="1"/>
  <c r="AS89" i="1"/>
  <c r="AT89" i="1" s="1"/>
  <c r="BT89" i="1" s="1"/>
  <c r="AO89" i="1"/>
  <c r="AP89" i="1" s="1"/>
  <c r="BR89" i="1" s="1"/>
  <c r="AK89" i="1"/>
  <c r="AL89" i="1" s="1"/>
  <c r="BP89" i="1" s="1"/>
  <c r="AG89" i="1"/>
  <c r="AH89" i="1" s="1"/>
  <c r="BN89" i="1" s="1"/>
  <c r="AU89" i="1"/>
  <c r="AV89" i="1" s="1"/>
  <c r="BU89" i="1" s="1"/>
  <c r="AM89" i="1"/>
  <c r="AN89" i="1" s="1"/>
  <c r="BQ89" i="1" s="1"/>
  <c r="AQ89" i="1"/>
  <c r="AR89" i="1" s="1"/>
  <c r="BS89" i="1" s="1"/>
  <c r="AI89" i="1"/>
  <c r="AJ89" i="1" s="1"/>
  <c r="BO89" i="1" s="1"/>
  <c r="AS64" i="1"/>
  <c r="AT64" i="1" s="1"/>
  <c r="BT64" i="1" s="1"/>
  <c r="AO64" i="1"/>
  <c r="AP64" i="1" s="1"/>
  <c r="BR64" i="1" s="1"/>
  <c r="AK64" i="1"/>
  <c r="AL64" i="1" s="1"/>
  <c r="BP64" i="1" s="1"/>
  <c r="AG64" i="1"/>
  <c r="AH64" i="1" s="1"/>
  <c r="BN64" i="1" s="1"/>
  <c r="AU64" i="1"/>
  <c r="AV64" i="1" s="1"/>
  <c r="BU64" i="1" s="1"/>
  <c r="AM64" i="1"/>
  <c r="AN64" i="1" s="1"/>
  <c r="BQ64" i="1" s="1"/>
  <c r="AQ64" i="1"/>
  <c r="AR64" i="1" s="1"/>
  <c r="BS64" i="1" s="1"/>
  <c r="AI64" i="1"/>
  <c r="AJ64" i="1" s="1"/>
  <c r="BO64" i="1" s="1"/>
  <c r="AU45" i="1"/>
  <c r="AV45" i="1" s="1"/>
  <c r="BU45" i="1" s="1"/>
  <c r="AQ45" i="1"/>
  <c r="AR45" i="1" s="1"/>
  <c r="BS45" i="1" s="1"/>
  <c r="AM45" i="1"/>
  <c r="AN45" i="1" s="1"/>
  <c r="BQ45" i="1" s="1"/>
  <c r="AI45" i="1"/>
  <c r="AJ45" i="1" s="1"/>
  <c r="BO45" i="1" s="1"/>
  <c r="AO45" i="1"/>
  <c r="AP45" i="1" s="1"/>
  <c r="BR45" i="1" s="1"/>
  <c r="AG45" i="1"/>
  <c r="AH45" i="1" s="1"/>
  <c r="BN45" i="1" s="1"/>
  <c r="AS45" i="1"/>
  <c r="AT45" i="1" s="1"/>
  <c r="BT45" i="1" s="1"/>
  <c r="AK45" i="1"/>
  <c r="AL45" i="1" s="1"/>
  <c r="BP45" i="1" s="1"/>
  <c r="AQ80" i="1"/>
  <c r="AR80" i="1" s="1"/>
  <c r="BS80" i="1" s="1"/>
  <c r="AI80" i="1"/>
  <c r="AJ80" i="1" s="1"/>
  <c r="BO80" i="1" s="1"/>
  <c r="AO80" i="1"/>
  <c r="AP80" i="1" s="1"/>
  <c r="BR80" i="1" s="1"/>
  <c r="AG80" i="1"/>
  <c r="AH80" i="1" s="1"/>
  <c r="BN80" i="1" s="1"/>
  <c r="AK80" i="1"/>
  <c r="AL80" i="1" s="1"/>
  <c r="BP80" i="1" s="1"/>
  <c r="AU80" i="1"/>
  <c r="AV80" i="1" s="1"/>
  <c r="BU80" i="1" s="1"/>
  <c r="AS80" i="1"/>
  <c r="AT80" i="1" s="1"/>
  <c r="BT80" i="1" s="1"/>
  <c r="AM80" i="1"/>
  <c r="AN80" i="1" s="1"/>
  <c r="BQ80" i="1" s="1"/>
  <c r="AS81" i="1"/>
  <c r="AT81" i="1" s="1"/>
  <c r="BT81" i="1" s="1"/>
  <c r="AS60" i="1"/>
  <c r="AT60" i="1" s="1"/>
  <c r="BT60" i="1" s="1"/>
  <c r="AO60" i="1"/>
  <c r="AP60" i="1" s="1"/>
  <c r="BR60" i="1" s="1"/>
  <c r="AK60" i="1"/>
  <c r="AL60" i="1" s="1"/>
  <c r="BP60" i="1" s="1"/>
  <c r="AG60" i="1"/>
  <c r="AH60" i="1" s="1"/>
  <c r="BN60" i="1" s="1"/>
  <c r="AU60" i="1"/>
  <c r="AV60" i="1" s="1"/>
  <c r="BU60" i="1" s="1"/>
  <c r="AM60" i="1"/>
  <c r="AN60" i="1" s="1"/>
  <c r="BQ60" i="1" s="1"/>
  <c r="AQ60" i="1"/>
  <c r="AR60" i="1" s="1"/>
  <c r="BS60" i="1" s="1"/>
  <c r="AI60" i="1"/>
  <c r="AJ60" i="1" s="1"/>
  <c r="BO60" i="1" s="1"/>
  <c r="AS30" i="1"/>
  <c r="AT30" i="1" s="1"/>
  <c r="BT30" i="1" s="1"/>
  <c r="AQ30" i="1"/>
  <c r="AR30" i="1" s="1"/>
  <c r="BS30" i="1" s="1"/>
  <c r="AU12" i="1"/>
  <c r="AV12" i="1" s="1"/>
  <c r="BU12" i="1" s="1"/>
  <c r="AQ12" i="1"/>
  <c r="AR12" i="1" s="1"/>
  <c r="BS12" i="1" s="1"/>
  <c r="AM12" i="1"/>
  <c r="AN12" i="1" s="1"/>
  <c r="BQ12" i="1" s="1"/>
  <c r="AI12" i="1"/>
  <c r="AJ12" i="1" s="1"/>
  <c r="BO12" i="1" s="1"/>
  <c r="AO12" i="1"/>
  <c r="AP12" i="1" s="1"/>
  <c r="BR12" i="1" s="1"/>
  <c r="AS12" i="1"/>
  <c r="AT12" i="1" s="1"/>
  <c r="BT12" i="1" s="1"/>
  <c r="AG12" i="1"/>
  <c r="AH12" i="1" s="1"/>
  <c r="BN12" i="1" s="1"/>
  <c r="AK12" i="1"/>
  <c r="AL12" i="1" s="1"/>
  <c r="BP12" i="1" s="1"/>
  <c r="AS47" i="1"/>
  <c r="AT47" i="1" s="1"/>
  <c r="BT47" i="1" s="1"/>
  <c r="AO47" i="1"/>
  <c r="AP47" i="1" s="1"/>
  <c r="BR47" i="1" s="1"/>
  <c r="AK47" i="1"/>
  <c r="AL47" i="1" s="1"/>
  <c r="BP47" i="1" s="1"/>
  <c r="AG47" i="1"/>
  <c r="AH47" i="1" s="1"/>
  <c r="BN47" i="1" s="1"/>
  <c r="AU47" i="1"/>
  <c r="AV47" i="1" s="1"/>
  <c r="BU47" i="1" s="1"/>
  <c r="AM47" i="1"/>
  <c r="AN47" i="1" s="1"/>
  <c r="BQ47" i="1" s="1"/>
  <c r="AQ47" i="1"/>
  <c r="AR47" i="1" s="1"/>
  <c r="BS47" i="1" s="1"/>
  <c r="AI47" i="1"/>
  <c r="AJ47" i="1" s="1"/>
  <c r="BO47" i="1" s="1"/>
  <c r="AS28" i="1"/>
  <c r="AT28" i="1" s="1"/>
  <c r="BT28" i="1" s="1"/>
  <c r="AO28" i="1"/>
  <c r="AP28" i="1" s="1"/>
  <c r="BR28" i="1" s="1"/>
  <c r="AK28" i="1"/>
  <c r="AL28" i="1" s="1"/>
  <c r="BP28" i="1" s="1"/>
  <c r="AG28" i="1"/>
  <c r="AH28" i="1" s="1"/>
  <c r="BN28" i="1" s="1"/>
  <c r="AQ28" i="1"/>
  <c r="AR28" i="1" s="1"/>
  <c r="BS28" i="1" s="1"/>
  <c r="AM28" i="1"/>
  <c r="AN28" i="1" s="1"/>
  <c r="BQ28" i="1" s="1"/>
  <c r="AU28" i="1"/>
  <c r="AV28" i="1" s="1"/>
  <c r="BU28" i="1" s="1"/>
  <c r="AI28" i="1"/>
  <c r="AJ28" i="1" s="1"/>
  <c r="BO28" i="1" s="1"/>
  <c r="AS31" i="1"/>
  <c r="AT31" i="1" s="1"/>
  <c r="BT31" i="1" s="1"/>
  <c r="AO31" i="1"/>
  <c r="AP31" i="1" s="1"/>
  <c r="BR31" i="1" s="1"/>
  <c r="AK31" i="1"/>
  <c r="AL31" i="1" s="1"/>
  <c r="BP31" i="1" s="1"/>
  <c r="AG31" i="1"/>
  <c r="AH31" i="1" s="1"/>
  <c r="BN31" i="1" s="1"/>
  <c r="AU31" i="1"/>
  <c r="AV31" i="1" s="1"/>
  <c r="BU31" i="1" s="1"/>
  <c r="AQ31" i="1"/>
  <c r="AR31" i="1" s="1"/>
  <c r="BS31" i="1" s="1"/>
  <c r="AM31" i="1"/>
  <c r="AN31" i="1" s="1"/>
  <c r="BQ31" i="1" s="1"/>
  <c r="AI31" i="1"/>
  <c r="AJ31" i="1" s="1"/>
  <c r="BO31" i="1" s="1"/>
  <c r="AU91" i="1"/>
  <c r="AV91" i="1" s="1"/>
  <c r="BU91" i="1" s="1"/>
  <c r="AQ91" i="1"/>
  <c r="AR91" i="1" s="1"/>
  <c r="BS91" i="1" s="1"/>
  <c r="AM91" i="1"/>
  <c r="AN91" i="1" s="1"/>
  <c r="BQ91" i="1" s="1"/>
  <c r="AI91" i="1"/>
  <c r="AJ91" i="1" s="1"/>
  <c r="BO91" i="1" s="1"/>
  <c r="AK91" i="1"/>
  <c r="AL91" i="1" s="1"/>
  <c r="BP91" i="1" s="1"/>
  <c r="AG91" i="1"/>
  <c r="AH91" i="1" s="1"/>
  <c r="BN91" i="1" s="1"/>
  <c r="AS91" i="1"/>
  <c r="AT91" i="1" s="1"/>
  <c r="BT91" i="1" s="1"/>
  <c r="AO91" i="1"/>
  <c r="AP91" i="1" s="1"/>
  <c r="BR91" i="1" s="1"/>
  <c r="AU92" i="1"/>
  <c r="AV92" i="1" s="1"/>
  <c r="BU92" i="1" s="1"/>
  <c r="AQ92" i="1"/>
  <c r="AR92" i="1" s="1"/>
  <c r="BS92" i="1" s="1"/>
  <c r="AM92" i="1"/>
  <c r="AN92" i="1" s="1"/>
  <c r="BQ92" i="1" s="1"/>
  <c r="AI92" i="1"/>
  <c r="AJ92" i="1" s="1"/>
  <c r="BO92" i="1" s="1"/>
  <c r="AS92" i="1"/>
  <c r="AT92" i="1" s="1"/>
  <c r="BT92" i="1" s="1"/>
  <c r="AO92" i="1"/>
  <c r="AP92" i="1" s="1"/>
  <c r="BR92" i="1" s="1"/>
  <c r="AK92" i="1"/>
  <c r="AL92" i="1" s="1"/>
  <c r="BP92" i="1" s="1"/>
  <c r="AG92" i="1"/>
  <c r="AH92" i="1" s="1"/>
  <c r="BN92" i="1" s="1"/>
  <c r="AU81" i="1"/>
  <c r="AV81" i="1" s="1"/>
  <c r="BU81" i="1" s="1"/>
  <c r="AM69" i="1"/>
  <c r="AN69" i="1" s="1"/>
  <c r="BQ69" i="1" s="1"/>
  <c r="AU66" i="1"/>
  <c r="AV66" i="1" s="1"/>
  <c r="BU66" i="1" s="1"/>
  <c r="AQ66" i="1"/>
  <c r="AR66" i="1" s="1"/>
  <c r="BS66" i="1" s="1"/>
  <c r="AM66" i="1"/>
  <c r="AN66" i="1" s="1"/>
  <c r="BQ66" i="1" s="1"/>
  <c r="AI66" i="1"/>
  <c r="AJ66" i="1" s="1"/>
  <c r="BO66" i="1" s="1"/>
  <c r="AO66" i="1"/>
  <c r="AP66" i="1" s="1"/>
  <c r="BR66" i="1" s="1"/>
  <c r="AG66" i="1"/>
  <c r="AH66" i="1" s="1"/>
  <c r="BN66" i="1" s="1"/>
  <c r="AS66" i="1"/>
  <c r="AT66" i="1" s="1"/>
  <c r="BT66" i="1" s="1"/>
  <c r="AK66" i="1"/>
  <c r="AL66" i="1" s="1"/>
  <c r="BP66" i="1" s="1"/>
  <c r="AS46" i="1"/>
  <c r="AT46" i="1" s="1"/>
  <c r="BT46" i="1" s="1"/>
  <c r="AO46" i="1"/>
  <c r="AP46" i="1" s="1"/>
  <c r="BR46" i="1" s="1"/>
  <c r="AK46" i="1"/>
  <c r="AL46" i="1" s="1"/>
  <c r="BP46" i="1" s="1"/>
  <c r="AG46" i="1"/>
  <c r="AH46" i="1" s="1"/>
  <c r="BN46" i="1" s="1"/>
  <c r="AU46" i="1"/>
  <c r="AV46" i="1" s="1"/>
  <c r="BU46" i="1" s="1"/>
  <c r="AM46" i="1"/>
  <c r="AN46" i="1" s="1"/>
  <c r="BQ46" i="1" s="1"/>
  <c r="AQ46" i="1"/>
  <c r="AR46" i="1" s="1"/>
  <c r="BS46" i="1" s="1"/>
  <c r="AI46" i="1"/>
  <c r="AJ46" i="1" s="1"/>
  <c r="BO46" i="1" s="1"/>
  <c r="AG69" i="1"/>
  <c r="AH69" i="1" s="1"/>
  <c r="BN69" i="1" s="1"/>
  <c r="AS73" i="1"/>
  <c r="AT73" i="1" s="1"/>
  <c r="BT73" i="1" s="1"/>
  <c r="AU73" i="1"/>
  <c r="AV73" i="1" s="1"/>
  <c r="BU73" i="1" s="1"/>
  <c r="AS35" i="1"/>
  <c r="AT35" i="1" s="1"/>
  <c r="BT35" i="1" s="1"/>
  <c r="AO35" i="1"/>
  <c r="AP35" i="1" s="1"/>
  <c r="BR35" i="1" s="1"/>
  <c r="AK35" i="1"/>
  <c r="AL35" i="1" s="1"/>
  <c r="BP35" i="1" s="1"/>
  <c r="AG35" i="1"/>
  <c r="AH35" i="1" s="1"/>
  <c r="BN35" i="1" s="1"/>
  <c r="AU35" i="1"/>
  <c r="AV35" i="1" s="1"/>
  <c r="BU35" i="1" s="1"/>
  <c r="AQ35" i="1"/>
  <c r="AR35" i="1" s="1"/>
  <c r="BS35" i="1" s="1"/>
  <c r="AM35" i="1"/>
  <c r="AN35" i="1" s="1"/>
  <c r="BQ35" i="1" s="1"/>
  <c r="AI35" i="1"/>
  <c r="AJ35" i="1" s="1"/>
  <c r="BO35" i="1" s="1"/>
  <c r="AS36" i="1"/>
  <c r="AT36" i="1" s="1"/>
  <c r="BT36" i="1" s="1"/>
  <c r="AO36" i="1"/>
  <c r="AP36" i="1" s="1"/>
  <c r="BR36" i="1" s="1"/>
  <c r="AK36" i="1"/>
  <c r="AL36" i="1" s="1"/>
  <c r="BP36" i="1" s="1"/>
  <c r="AG36" i="1"/>
  <c r="AH36" i="1" s="1"/>
  <c r="BN36" i="1" s="1"/>
  <c r="AQ36" i="1"/>
  <c r="AR36" i="1" s="1"/>
  <c r="BS36" i="1" s="1"/>
  <c r="AM36" i="1"/>
  <c r="AN36" i="1" s="1"/>
  <c r="BQ36" i="1" s="1"/>
  <c r="AU36" i="1"/>
  <c r="AV36" i="1" s="1"/>
  <c r="BU36" i="1" s="1"/>
  <c r="AI36" i="1"/>
  <c r="AJ36" i="1" s="1"/>
  <c r="BO36" i="1" s="1"/>
  <c r="AS43" i="1"/>
  <c r="AT43" i="1" s="1"/>
  <c r="BT43" i="1" s="1"/>
  <c r="AO43" i="1"/>
  <c r="AP43" i="1" s="1"/>
  <c r="BR43" i="1" s="1"/>
  <c r="AK43" i="1"/>
  <c r="AL43" i="1" s="1"/>
  <c r="BP43" i="1" s="1"/>
  <c r="AG43" i="1"/>
  <c r="AH43" i="1" s="1"/>
  <c r="BN43" i="1" s="1"/>
  <c r="AI43" i="1"/>
  <c r="AJ43" i="1" s="1"/>
  <c r="BO43" i="1" s="1"/>
  <c r="AM43" i="1"/>
  <c r="AN43" i="1" s="1"/>
  <c r="BQ43" i="1" s="1"/>
  <c r="AQ43" i="1"/>
  <c r="AR43" i="1" s="1"/>
  <c r="BS43" i="1" s="1"/>
  <c r="AU43" i="1"/>
  <c r="AV43" i="1" s="1"/>
  <c r="BU43" i="1" s="1"/>
  <c r="AS93" i="1"/>
  <c r="AT93" i="1" s="1"/>
  <c r="BT93" i="1" s="1"/>
  <c r="AO93" i="1"/>
  <c r="AP93" i="1" s="1"/>
  <c r="BR93" i="1" s="1"/>
  <c r="AK93" i="1"/>
  <c r="AL93" i="1" s="1"/>
  <c r="BP93" i="1" s="1"/>
  <c r="AG93" i="1"/>
  <c r="AH93" i="1" s="1"/>
  <c r="BN93" i="1" s="1"/>
  <c r="AM93" i="1"/>
  <c r="AN93" i="1" s="1"/>
  <c r="BQ93" i="1" s="1"/>
  <c r="AI93" i="1"/>
  <c r="AJ93" i="1" s="1"/>
  <c r="BO93" i="1" s="1"/>
  <c r="AU93" i="1"/>
  <c r="AV93" i="1" s="1"/>
  <c r="BU93" i="1" s="1"/>
  <c r="AQ93" i="1"/>
  <c r="AR93" i="1" s="1"/>
  <c r="BS93" i="1" s="1"/>
  <c r="AS86" i="1"/>
  <c r="AT86" i="1" s="1"/>
  <c r="BT86" i="1" s="1"/>
  <c r="AO86" i="1"/>
  <c r="AP86" i="1" s="1"/>
  <c r="BR86" i="1" s="1"/>
  <c r="AK86" i="1"/>
  <c r="AL86" i="1" s="1"/>
  <c r="BP86" i="1" s="1"/>
  <c r="AG86" i="1"/>
  <c r="AH86" i="1" s="1"/>
  <c r="BN86" i="1" s="1"/>
  <c r="AM86" i="1"/>
  <c r="AN86" i="1" s="1"/>
  <c r="BQ86" i="1" s="1"/>
  <c r="AI86" i="1"/>
  <c r="AJ86" i="1" s="1"/>
  <c r="BO86" i="1" s="1"/>
  <c r="AU86" i="1"/>
  <c r="AV86" i="1" s="1"/>
  <c r="BU86" i="1" s="1"/>
  <c r="AQ86" i="1"/>
  <c r="AR86" i="1" s="1"/>
  <c r="BS86" i="1" s="1"/>
  <c r="AS76" i="1"/>
  <c r="AT76" i="1" s="1"/>
  <c r="BT76" i="1" s="1"/>
  <c r="AI76" i="1"/>
  <c r="AJ76" i="1" s="1"/>
  <c r="BO76" i="1" s="1"/>
  <c r="AO76" i="1"/>
  <c r="AP76" i="1" s="1"/>
  <c r="BR76" i="1" s="1"/>
  <c r="AG81" i="1"/>
  <c r="AH81" i="1" s="1"/>
  <c r="BN81" i="1" s="1"/>
  <c r="AI81" i="1"/>
  <c r="AJ81" i="1" s="1"/>
  <c r="BO81" i="1" s="1"/>
  <c r="AS71" i="1"/>
  <c r="AT71" i="1" s="1"/>
  <c r="BT71" i="1" s="1"/>
  <c r="AO71" i="1"/>
  <c r="AP71" i="1" s="1"/>
  <c r="BR71" i="1" s="1"/>
  <c r="AK71" i="1"/>
  <c r="AL71" i="1" s="1"/>
  <c r="BP71" i="1" s="1"/>
  <c r="AG71" i="1"/>
  <c r="AH71" i="1" s="1"/>
  <c r="BN71" i="1" s="1"/>
  <c r="AQ71" i="1"/>
  <c r="AR71" i="1" s="1"/>
  <c r="BS71" i="1" s="1"/>
  <c r="AI71" i="1"/>
  <c r="AJ71" i="1" s="1"/>
  <c r="BO71" i="1" s="1"/>
  <c r="AM71" i="1"/>
  <c r="AN71" i="1" s="1"/>
  <c r="BQ71" i="1" s="1"/>
  <c r="AU71" i="1"/>
  <c r="AV71" i="1" s="1"/>
  <c r="BU71" i="1" s="1"/>
  <c r="AK76" i="1"/>
  <c r="AL76" i="1" s="1"/>
  <c r="BP76" i="1" s="1"/>
  <c r="AK69" i="1"/>
  <c r="AL69" i="1" s="1"/>
  <c r="BP69" i="1" s="1"/>
  <c r="AQ69" i="1"/>
  <c r="AR69" i="1" s="1"/>
  <c r="BS69" i="1" s="1"/>
  <c r="AU83" i="1"/>
  <c r="AV83" i="1" s="1"/>
  <c r="BU83" i="1" s="1"/>
  <c r="AQ83" i="1"/>
  <c r="AR83" i="1" s="1"/>
  <c r="BS83" i="1" s="1"/>
  <c r="AM83" i="1"/>
  <c r="AN83" i="1" s="1"/>
  <c r="BQ83" i="1" s="1"/>
  <c r="AI83" i="1"/>
  <c r="AJ83" i="1" s="1"/>
  <c r="BO83" i="1" s="1"/>
  <c r="AS83" i="1"/>
  <c r="AT83" i="1" s="1"/>
  <c r="BT83" i="1" s="1"/>
  <c r="AK83" i="1"/>
  <c r="AL83" i="1" s="1"/>
  <c r="BP83" i="1" s="1"/>
  <c r="AO83" i="1"/>
  <c r="AP83" i="1" s="1"/>
  <c r="BR83" i="1" s="1"/>
  <c r="AG83" i="1"/>
  <c r="AH83" i="1" s="1"/>
  <c r="BN83" i="1" s="1"/>
  <c r="AS74" i="1"/>
  <c r="AT74" i="1" s="1"/>
  <c r="BT74" i="1" s="1"/>
  <c r="AO74" i="1"/>
  <c r="AP74" i="1" s="1"/>
  <c r="BR74" i="1" s="1"/>
  <c r="AK74" i="1"/>
  <c r="AL74" i="1" s="1"/>
  <c r="BP74" i="1" s="1"/>
  <c r="AG74" i="1"/>
  <c r="AH74" i="1" s="1"/>
  <c r="BN74" i="1" s="1"/>
  <c r="AQ74" i="1"/>
  <c r="AR74" i="1" s="1"/>
  <c r="BS74" i="1" s="1"/>
  <c r="AI74" i="1"/>
  <c r="AJ74" i="1" s="1"/>
  <c r="BO74" i="1" s="1"/>
  <c r="AU74" i="1"/>
  <c r="AV74" i="1" s="1"/>
  <c r="BU74" i="1" s="1"/>
  <c r="AM74" i="1"/>
  <c r="AN74" i="1" s="1"/>
  <c r="BQ74" i="1" s="1"/>
  <c r="AS61" i="1"/>
  <c r="AT61" i="1" s="1"/>
  <c r="BT61" i="1" s="1"/>
  <c r="AO61" i="1"/>
  <c r="AP61" i="1" s="1"/>
  <c r="BR61" i="1" s="1"/>
  <c r="AK61" i="1"/>
  <c r="AL61" i="1" s="1"/>
  <c r="BP61" i="1" s="1"/>
  <c r="AG61" i="1"/>
  <c r="AH61" i="1" s="1"/>
  <c r="BN61" i="1" s="1"/>
  <c r="AU61" i="1"/>
  <c r="AV61" i="1" s="1"/>
  <c r="BU61" i="1" s="1"/>
  <c r="AM61" i="1"/>
  <c r="AN61" i="1" s="1"/>
  <c r="BQ61" i="1" s="1"/>
  <c r="AQ61" i="1"/>
  <c r="AR61" i="1" s="1"/>
  <c r="BS61" i="1" s="1"/>
  <c r="AI61" i="1"/>
  <c r="AJ61" i="1" s="1"/>
  <c r="BO61" i="1" s="1"/>
  <c r="AO73" i="1"/>
  <c r="AP73" i="1" s="1"/>
  <c r="BR73" i="1" s="1"/>
  <c r="AI73" i="1"/>
  <c r="AJ73" i="1" s="1"/>
  <c r="BO73" i="1" s="1"/>
  <c r="AG30" i="1"/>
  <c r="AH30" i="1" s="1"/>
  <c r="BN30" i="1" s="1"/>
  <c r="AS27" i="1"/>
  <c r="AT27" i="1" s="1"/>
  <c r="BT27" i="1" s="1"/>
  <c r="AO27" i="1"/>
  <c r="AP27" i="1" s="1"/>
  <c r="BR27" i="1" s="1"/>
  <c r="AK27" i="1"/>
  <c r="AL27" i="1" s="1"/>
  <c r="BP27" i="1" s="1"/>
  <c r="AG27" i="1"/>
  <c r="AH27" i="1" s="1"/>
  <c r="BN27" i="1" s="1"/>
  <c r="AU27" i="1"/>
  <c r="AV27" i="1" s="1"/>
  <c r="BU27" i="1" s="1"/>
  <c r="AQ27" i="1"/>
  <c r="AR27" i="1" s="1"/>
  <c r="BS27" i="1" s="1"/>
  <c r="AM27" i="1"/>
  <c r="AN27" i="1" s="1"/>
  <c r="BQ27" i="1" s="1"/>
  <c r="AI27" i="1"/>
  <c r="AJ27" i="1" s="1"/>
  <c r="BO27" i="1" s="1"/>
  <c r="AO78" i="1"/>
  <c r="AP78" i="1" s="1"/>
  <c r="BR78" i="1" s="1"/>
  <c r="AS78" i="1"/>
  <c r="AT78" i="1" s="1"/>
  <c r="BT78" i="1" s="1"/>
  <c r="AS38" i="1"/>
  <c r="AT38" i="1" s="1"/>
  <c r="BT38" i="1" s="1"/>
  <c r="AU26" i="1"/>
  <c r="AV26" i="1" s="1"/>
  <c r="BU26" i="1" s="1"/>
  <c r="AQ26" i="1"/>
  <c r="AR26" i="1" s="1"/>
  <c r="BS26" i="1" s="1"/>
  <c r="AM26" i="1"/>
  <c r="AN26" i="1" s="1"/>
  <c r="BQ26" i="1" s="1"/>
  <c r="AI26" i="1"/>
  <c r="AJ26" i="1" s="1"/>
  <c r="BO26" i="1" s="1"/>
  <c r="AS26" i="1"/>
  <c r="AT26" i="1" s="1"/>
  <c r="BT26" i="1" s="1"/>
  <c r="AK26" i="1"/>
  <c r="AL26" i="1" s="1"/>
  <c r="BP26" i="1" s="1"/>
  <c r="AO26" i="1"/>
  <c r="AP26" i="1" s="1"/>
  <c r="BR26" i="1" s="1"/>
  <c r="AG26" i="1"/>
  <c r="AH26" i="1" s="1"/>
  <c r="BN26" i="1" s="1"/>
  <c r="K16" i="1"/>
  <c r="L16" i="1"/>
  <c r="AQ4" i="1"/>
  <c r="AR4" i="1" s="1"/>
  <c r="BS4" i="1" s="1"/>
  <c r="AK4" i="1"/>
  <c r="AL4" i="1" s="1"/>
  <c r="BP4" i="1" s="1"/>
  <c r="AU4" i="1"/>
  <c r="AV4" i="1" s="1"/>
  <c r="BU4" i="1" s="1"/>
  <c r="AO4" i="1"/>
  <c r="AP4" i="1" s="1"/>
  <c r="BR4" i="1" s="1"/>
  <c r="AS4" i="1"/>
  <c r="AT4" i="1" s="1"/>
  <c r="BT4" i="1" s="1"/>
  <c r="AI4" i="1"/>
  <c r="AJ4" i="1" s="1"/>
  <c r="BO4" i="1" s="1"/>
  <c r="AM4" i="1"/>
  <c r="AN4" i="1" s="1"/>
  <c r="BQ4" i="1" s="1"/>
  <c r="AG4" i="1"/>
  <c r="AH4" i="1" s="1"/>
  <c r="BN4" i="1" s="1"/>
  <c r="AK30" i="1"/>
  <c r="AL30" i="1" s="1"/>
  <c r="BP30" i="1" s="1"/>
  <c r="AU30" i="1"/>
  <c r="AV30" i="1" s="1"/>
  <c r="BU30" i="1" s="1"/>
  <c r="AQ15" i="1"/>
  <c r="AR15" i="1" s="1"/>
  <c r="BS15" i="1" s="1"/>
  <c r="AK15" i="1"/>
  <c r="AL15" i="1" s="1"/>
  <c r="BP15" i="1" s="1"/>
  <c r="AU15" i="1"/>
  <c r="AV15" i="1" s="1"/>
  <c r="BU15" i="1" s="1"/>
  <c r="AO15" i="1"/>
  <c r="AP15" i="1" s="1"/>
  <c r="BR15" i="1" s="1"/>
  <c r="AS15" i="1"/>
  <c r="AT15" i="1" s="1"/>
  <c r="BT15" i="1" s="1"/>
  <c r="AI15" i="1"/>
  <c r="AJ15" i="1" s="1"/>
  <c r="BO15" i="1" s="1"/>
  <c r="AM15" i="1"/>
  <c r="AN15" i="1" s="1"/>
  <c r="BQ15" i="1" s="1"/>
  <c r="AG15" i="1"/>
  <c r="AH15" i="1" s="1"/>
  <c r="BN15" i="1" s="1"/>
  <c r="AI38" i="1"/>
  <c r="AJ38" i="1" s="1"/>
  <c r="BO38" i="1" s="1"/>
  <c r="AS8" i="1"/>
  <c r="AT8" i="1" s="1"/>
  <c r="BT8" i="1" s="1"/>
  <c r="AO8" i="1"/>
  <c r="AP8" i="1" s="1"/>
  <c r="BR8" i="1" s="1"/>
  <c r="AK8" i="1"/>
  <c r="AL8" i="1" s="1"/>
  <c r="BP8" i="1" s="1"/>
  <c r="AG8" i="1"/>
  <c r="AH8" i="1" s="1"/>
  <c r="BN8" i="1" s="1"/>
  <c r="AU8" i="1"/>
  <c r="AV8" i="1" s="1"/>
  <c r="BU8" i="1" s="1"/>
  <c r="AI8" i="1"/>
  <c r="AJ8" i="1" s="1"/>
  <c r="BO8" i="1" s="1"/>
  <c r="AM8" i="1"/>
  <c r="AN8" i="1" s="1"/>
  <c r="BQ8" i="1" s="1"/>
  <c r="AQ8" i="1"/>
  <c r="AR8" i="1" s="1"/>
  <c r="BS8" i="1" s="1"/>
  <c r="AO30" i="1"/>
  <c r="AP30" i="1" s="1"/>
  <c r="BR30" i="1" s="1"/>
  <c r="AU10" i="1"/>
  <c r="AV10" i="1" s="1"/>
  <c r="BU10" i="1" s="1"/>
  <c r="AS82" i="1"/>
  <c r="AT82" i="1" s="1"/>
  <c r="BT82" i="1" s="1"/>
  <c r="AI82" i="1"/>
  <c r="AJ82" i="1" s="1"/>
  <c r="BO82" i="1" s="1"/>
  <c r="AQ82" i="1"/>
  <c r="AR82" i="1" s="1"/>
  <c r="BS82" i="1" s="1"/>
  <c r="AK82" i="1"/>
  <c r="AL82" i="1" s="1"/>
  <c r="BP82" i="1" s="1"/>
  <c r="AG82" i="1"/>
  <c r="AH82" i="1" s="1"/>
  <c r="BN82" i="1" s="1"/>
  <c r="AO82" i="1"/>
  <c r="AP82" i="1" s="1"/>
  <c r="BR82" i="1" s="1"/>
  <c r="AU82" i="1"/>
  <c r="AV82" i="1" s="1"/>
  <c r="BU82" i="1" s="1"/>
  <c r="AM82" i="1"/>
  <c r="AN82" i="1" s="1"/>
  <c r="BQ82" i="1" s="1"/>
  <c r="AO81" i="1"/>
  <c r="AP81" i="1" s="1"/>
  <c r="BR81" i="1" s="1"/>
  <c r="AS75" i="1"/>
  <c r="AT75" i="1" s="1"/>
  <c r="BT75" i="1" s="1"/>
  <c r="AO75" i="1"/>
  <c r="AP75" i="1" s="1"/>
  <c r="BR75" i="1" s="1"/>
  <c r="AK75" i="1"/>
  <c r="AL75" i="1" s="1"/>
  <c r="BP75" i="1" s="1"/>
  <c r="AM75" i="1"/>
  <c r="AN75" i="1" s="1"/>
  <c r="BQ75" i="1" s="1"/>
  <c r="AQ75" i="1"/>
  <c r="AR75" i="1" s="1"/>
  <c r="BS75" i="1" s="1"/>
  <c r="AG75" i="1"/>
  <c r="AH75" i="1" s="1"/>
  <c r="BN75" i="1" s="1"/>
  <c r="AI75" i="1"/>
  <c r="AJ75" i="1" s="1"/>
  <c r="BO75" i="1" s="1"/>
  <c r="AU75" i="1"/>
  <c r="AV75" i="1" s="1"/>
  <c r="BU75" i="1" s="1"/>
  <c r="AU77" i="1"/>
  <c r="AV77" i="1" s="1"/>
  <c r="BU77" i="1" s="1"/>
  <c r="AQ77" i="1"/>
  <c r="AR77" i="1" s="1"/>
  <c r="BS77" i="1" s="1"/>
  <c r="AM77" i="1"/>
  <c r="AN77" i="1" s="1"/>
  <c r="BQ77" i="1" s="1"/>
  <c r="AI77" i="1"/>
  <c r="AJ77" i="1" s="1"/>
  <c r="BO77" i="1" s="1"/>
  <c r="AG77" i="1"/>
  <c r="AH77" i="1" s="1"/>
  <c r="BN77" i="1" s="1"/>
  <c r="AK77" i="1"/>
  <c r="AL77" i="1" s="1"/>
  <c r="BP77" i="1" s="1"/>
  <c r="AS77" i="1"/>
  <c r="AT77" i="1" s="1"/>
  <c r="BT77" i="1" s="1"/>
  <c r="AO77" i="1"/>
  <c r="AP77" i="1" s="1"/>
  <c r="BR77" i="1" s="1"/>
  <c r="AS40" i="1"/>
  <c r="AT40" i="1" s="1"/>
  <c r="BT40" i="1" s="1"/>
  <c r="AI40" i="1"/>
  <c r="AJ40" i="1" s="1"/>
  <c r="BO40" i="1" s="1"/>
  <c r="AM40" i="1"/>
  <c r="AN40" i="1" s="1"/>
  <c r="BQ40" i="1" s="1"/>
  <c r="AG40" i="1"/>
  <c r="AH40" i="1" s="1"/>
  <c r="BN40" i="1" s="1"/>
  <c r="AQ40" i="1"/>
  <c r="AR40" i="1" s="1"/>
  <c r="BS40" i="1" s="1"/>
  <c r="AK40" i="1"/>
  <c r="AL40" i="1" s="1"/>
  <c r="BP40" i="1" s="1"/>
  <c r="AO40" i="1"/>
  <c r="AP40" i="1" s="1"/>
  <c r="BR40" i="1" s="1"/>
  <c r="AU40" i="1"/>
  <c r="AV40" i="1" s="1"/>
  <c r="BU40" i="1" s="1"/>
  <c r="AS70" i="1"/>
  <c r="AT70" i="1" s="1"/>
  <c r="BT70" i="1" s="1"/>
  <c r="AO70" i="1"/>
  <c r="AP70" i="1" s="1"/>
  <c r="BR70" i="1" s="1"/>
  <c r="AK70" i="1"/>
  <c r="AL70" i="1" s="1"/>
  <c r="BP70" i="1" s="1"/>
  <c r="AG70" i="1"/>
  <c r="AH70" i="1" s="1"/>
  <c r="BN70" i="1" s="1"/>
  <c r="AQ70" i="1"/>
  <c r="AR70" i="1" s="1"/>
  <c r="BS70" i="1" s="1"/>
  <c r="AI70" i="1"/>
  <c r="AJ70" i="1" s="1"/>
  <c r="BO70" i="1" s="1"/>
  <c r="AU70" i="1"/>
  <c r="AV70" i="1" s="1"/>
  <c r="BU70" i="1" s="1"/>
  <c r="AM70" i="1"/>
  <c r="AN70" i="1" s="1"/>
  <c r="BQ70" i="1" s="1"/>
  <c r="AU55" i="1"/>
  <c r="AV55" i="1" s="1"/>
  <c r="BU55" i="1" s="1"/>
  <c r="AQ55" i="1"/>
  <c r="AR55" i="1" s="1"/>
  <c r="BS55" i="1" s="1"/>
  <c r="AM55" i="1"/>
  <c r="AN55" i="1" s="1"/>
  <c r="BQ55" i="1" s="1"/>
  <c r="AI55" i="1"/>
  <c r="AJ55" i="1" s="1"/>
  <c r="BO55" i="1" s="1"/>
  <c r="AS55" i="1"/>
  <c r="AT55" i="1" s="1"/>
  <c r="BT55" i="1" s="1"/>
  <c r="AK55" i="1"/>
  <c r="AL55" i="1" s="1"/>
  <c r="BP55" i="1" s="1"/>
  <c r="AO55" i="1"/>
  <c r="AP55" i="1" s="1"/>
  <c r="BR55" i="1" s="1"/>
  <c r="AG55" i="1"/>
  <c r="AH55" i="1" s="1"/>
  <c r="BN55" i="1" s="1"/>
  <c r="AS56" i="1"/>
  <c r="AT56" i="1" s="1"/>
  <c r="BT56" i="1" s="1"/>
  <c r="AO56" i="1"/>
  <c r="AP56" i="1" s="1"/>
  <c r="BR56" i="1" s="1"/>
  <c r="AK56" i="1"/>
  <c r="AL56" i="1" s="1"/>
  <c r="BP56" i="1" s="1"/>
  <c r="AG56" i="1"/>
  <c r="AH56" i="1" s="1"/>
  <c r="BN56" i="1" s="1"/>
  <c r="AQ56" i="1"/>
  <c r="AR56" i="1" s="1"/>
  <c r="BS56" i="1" s="1"/>
  <c r="AI56" i="1"/>
  <c r="AJ56" i="1" s="1"/>
  <c r="BO56" i="1" s="1"/>
  <c r="AU56" i="1"/>
  <c r="AV56" i="1" s="1"/>
  <c r="BU56" i="1" s="1"/>
  <c r="AM56" i="1"/>
  <c r="AN56" i="1" s="1"/>
  <c r="BQ56" i="1" s="1"/>
  <c r="AS24" i="1"/>
  <c r="AT24" i="1" s="1"/>
  <c r="BT24" i="1" s="1"/>
  <c r="AO24" i="1"/>
  <c r="AP24" i="1" s="1"/>
  <c r="BR24" i="1" s="1"/>
  <c r="AK24" i="1"/>
  <c r="AL24" i="1" s="1"/>
  <c r="BP24" i="1" s="1"/>
  <c r="AG24" i="1"/>
  <c r="AH24" i="1" s="1"/>
  <c r="BN24" i="1" s="1"/>
  <c r="AU24" i="1"/>
  <c r="AV24" i="1" s="1"/>
  <c r="BU24" i="1" s="1"/>
  <c r="AM24" i="1"/>
  <c r="AN24" i="1" s="1"/>
  <c r="BQ24" i="1" s="1"/>
  <c r="AI24" i="1"/>
  <c r="AJ24" i="1" s="1"/>
  <c r="BO24" i="1" s="1"/>
  <c r="AQ24" i="1"/>
  <c r="AR24" i="1" s="1"/>
  <c r="BS24" i="1" s="1"/>
  <c r="AM30" i="1"/>
  <c r="AN30" i="1" s="1"/>
  <c r="BQ30" i="1" s="1"/>
  <c r="AK81" i="1"/>
  <c r="AL81" i="1" s="1"/>
  <c r="BP81" i="1" s="1"/>
  <c r="AS79" i="1"/>
  <c r="AT79" i="1" s="1"/>
  <c r="BT79" i="1" s="1"/>
  <c r="AO79" i="1"/>
  <c r="AP79" i="1" s="1"/>
  <c r="BR79" i="1" s="1"/>
  <c r="AK79" i="1"/>
  <c r="AL79" i="1" s="1"/>
  <c r="BP79" i="1" s="1"/>
  <c r="AG79" i="1"/>
  <c r="AH79" i="1" s="1"/>
  <c r="BN79" i="1" s="1"/>
  <c r="AU79" i="1"/>
  <c r="AV79" i="1" s="1"/>
  <c r="BU79" i="1" s="1"/>
  <c r="AQ79" i="1"/>
  <c r="AR79" i="1" s="1"/>
  <c r="BS79" i="1" s="1"/>
  <c r="AM79" i="1"/>
  <c r="AN79" i="1" s="1"/>
  <c r="BQ79" i="1" s="1"/>
  <c r="AI79" i="1"/>
  <c r="AJ79" i="1" s="1"/>
  <c r="BO79" i="1" s="1"/>
  <c r="AS69" i="1"/>
  <c r="AT69" i="1" s="1"/>
  <c r="BT69" i="1" s="1"/>
  <c r="AU69" i="1"/>
  <c r="AV69" i="1" s="1"/>
  <c r="BU69" i="1" s="1"/>
  <c r="AS57" i="1"/>
  <c r="AT57" i="1" s="1"/>
  <c r="BT57" i="1" s="1"/>
  <c r="AO57" i="1"/>
  <c r="AP57" i="1" s="1"/>
  <c r="BR57" i="1" s="1"/>
  <c r="AK57" i="1"/>
  <c r="AL57" i="1" s="1"/>
  <c r="BP57" i="1" s="1"/>
  <c r="AG57" i="1"/>
  <c r="AH57" i="1" s="1"/>
  <c r="BN57" i="1" s="1"/>
  <c r="AQ57" i="1"/>
  <c r="AR57" i="1" s="1"/>
  <c r="BS57" i="1" s="1"/>
  <c r="AI57" i="1"/>
  <c r="AJ57" i="1" s="1"/>
  <c r="BO57" i="1" s="1"/>
  <c r="AU57" i="1"/>
  <c r="AV57" i="1" s="1"/>
  <c r="BU57" i="1" s="1"/>
  <c r="AM57" i="1"/>
  <c r="AN57" i="1" s="1"/>
  <c r="BQ57" i="1" s="1"/>
  <c r="AU59" i="1"/>
  <c r="AV59" i="1" s="1"/>
  <c r="BU59" i="1" s="1"/>
  <c r="AQ59" i="1"/>
  <c r="AR59" i="1" s="1"/>
  <c r="BS59" i="1" s="1"/>
  <c r="AM59" i="1"/>
  <c r="AN59" i="1" s="1"/>
  <c r="BQ59" i="1" s="1"/>
  <c r="AI59" i="1"/>
  <c r="AJ59" i="1" s="1"/>
  <c r="BO59" i="1" s="1"/>
  <c r="AO59" i="1"/>
  <c r="AP59" i="1" s="1"/>
  <c r="BR59" i="1" s="1"/>
  <c r="AG59" i="1"/>
  <c r="AH59" i="1" s="1"/>
  <c r="BN59" i="1" s="1"/>
  <c r="AS59" i="1"/>
  <c r="AT59" i="1" s="1"/>
  <c r="BT59" i="1" s="1"/>
  <c r="AK59" i="1"/>
  <c r="AL59" i="1" s="1"/>
  <c r="BP59" i="1" s="1"/>
  <c r="AS65" i="1"/>
  <c r="AT65" i="1" s="1"/>
  <c r="BT65" i="1" s="1"/>
  <c r="AO65" i="1"/>
  <c r="AP65" i="1" s="1"/>
  <c r="BR65" i="1" s="1"/>
  <c r="AK65" i="1"/>
  <c r="AL65" i="1" s="1"/>
  <c r="BP65" i="1" s="1"/>
  <c r="AG65" i="1"/>
  <c r="AH65" i="1" s="1"/>
  <c r="BN65" i="1" s="1"/>
  <c r="AU65" i="1"/>
  <c r="AV65" i="1" s="1"/>
  <c r="BU65" i="1" s="1"/>
  <c r="AM65" i="1"/>
  <c r="AN65" i="1" s="1"/>
  <c r="BQ65" i="1" s="1"/>
  <c r="AQ65" i="1"/>
  <c r="AR65" i="1" s="1"/>
  <c r="BS65" i="1" s="1"/>
  <c r="AI65" i="1"/>
  <c r="AJ65" i="1" s="1"/>
  <c r="BO65" i="1" s="1"/>
  <c r="AU44" i="1"/>
  <c r="AV44" i="1" s="1"/>
  <c r="BU44" i="1" s="1"/>
  <c r="AS44" i="1"/>
  <c r="AT44" i="1" s="1"/>
  <c r="BT44" i="1" s="1"/>
  <c r="AI44" i="1"/>
  <c r="AJ44" i="1" s="1"/>
  <c r="BO44" i="1" s="1"/>
  <c r="AM44" i="1"/>
  <c r="AN44" i="1" s="1"/>
  <c r="BQ44" i="1" s="1"/>
  <c r="AG44" i="1"/>
  <c r="AH44" i="1" s="1"/>
  <c r="BN44" i="1" s="1"/>
  <c r="AQ44" i="1"/>
  <c r="AR44" i="1" s="1"/>
  <c r="BS44" i="1" s="1"/>
  <c r="AK44" i="1"/>
  <c r="AL44" i="1" s="1"/>
  <c r="BP44" i="1" s="1"/>
  <c r="AO44" i="1"/>
  <c r="AP44" i="1" s="1"/>
  <c r="BR44" i="1" s="1"/>
  <c r="AU87" i="1"/>
  <c r="AV87" i="1" s="1"/>
  <c r="BU87" i="1" s="1"/>
  <c r="AQ87" i="1"/>
  <c r="AR87" i="1" s="1"/>
  <c r="BS87" i="1" s="1"/>
  <c r="AM87" i="1"/>
  <c r="AN87" i="1" s="1"/>
  <c r="BQ87" i="1" s="1"/>
  <c r="AI87" i="1"/>
  <c r="AJ87" i="1" s="1"/>
  <c r="BO87" i="1" s="1"/>
  <c r="AS87" i="1"/>
  <c r="AT87" i="1" s="1"/>
  <c r="BT87" i="1" s="1"/>
  <c r="AK87" i="1"/>
  <c r="AL87" i="1" s="1"/>
  <c r="BP87" i="1" s="1"/>
  <c r="AO87" i="1"/>
  <c r="AP87" i="1" s="1"/>
  <c r="BR87" i="1" s="1"/>
  <c r="AG87" i="1"/>
  <c r="AH87" i="1" s="1"/>
  <c r="BN87" i="1" s="1"/>
  <c r="AG73" i="1"/>
  <c r="AH73" i="1" s="1"/>
  <c r="BN73" i="1" s="1"/>
  <c r="AQ78" i="1"/>
  <c r="AR78" i="1" s="1"/>
  <c r="BS78" i="1" s="1"/>
  <c r="AU41" i="1"/>
  <c r="AV41" i="1" s="1"/>
  <c r="BU41" i="1" s="1"/>
  <c r="AQ41" i="1"/>
  <c r="AR41" i="1" s="1"/>
  <c r="BS41" i="1" s="1"/>
  <c r="AM41" i="1"/>
  <c r="AN41" i="1" s="1"/>
  <c r="BQ41" i="1" s="1"/>
  <c r="AI41" i="1"/>
  <c r="AJ41" i="1" s="1"/>
  <c r="BO41" i="1" s="1"/>
  <c r="AS41" i="1"/>
  <c r="AT41" i="1" s="1"/>
  <c r="BT41" i="1" s="1"/>
  <c r="AG41" i="1"/>
  <c r="AH41" i="1" s="1"/>
  <c r="BN41" i="1" s="1"/>
  <c r="AK41" i="1"/>
  <c r="AL41" i="1" s="1"/>
  <c r="BP41" i="1" s="1"/>
  <c r="AO41" i="1"/>
  <c r="AP41" i="1" s="1"/>
  <c r="BR41" i="1" s="1"/>
  <c r="AU34" i="1"/>
  <c r="AV34" i="1" s="1"/>
  <c r="BU34" i="1" s="1"/>
  <c r="AQ34" i="1"/>
  <c r="AR34" i="1" s="1"/>
  <c r="BS34" i="1" s="1"/>
  <c r="AM34" i="1"/>
  <c r="AN34" i="1" s="1"/>
  <c r="BQ34" i="1" s="1"/>
  <c r="AI34" i="1"/>
  <c r="AJ34" i="1" s="1"/>
  <c r="BO34" i="1" s="1"/>
  <c r="AO34" i="1"/>
  <c r="AP34" i="1" s="1"/>
  <c r="BR34" i="1" s="1"/>
  <c r="AK34" i="1"/>
  <c r="AL34" i="1" s="1"/>
  <c r="BP34" i="1" s="1"/>
  <c r="AG34" i="1"/>
  <c r="AH34" i="1" s="1"/>
  <c r="BN34" i="1" s="1"/>
  <c r="AS34" i="1"/>
  <c r="AT34" i="1" s="1"/>
  <c r="BT34" i="1" s="1"/>
  <c r="AU23" i="1"/>
  <c r="AV23" i="1" s="1"/>
  <c r="BU23" i="1" s="1"/>
  <c r="AM23" i="1"/>
  <c r="AN23" i="1" s="1"/>
  <c r="BQ23" i="1" s="1"/>
  <c r="AI23" i="1"/>
  <c r="AJ23" i="1" s="1"/>
  <c r="BO23" i="1" s="1"/>
  <c r="AQ23" i="1"/>
  <c r="AR23" i="1" s="1"/>
  <c r="BS23" i="1" s="1"/>
  <c r="AO23" i="1"/>
  <c r="AP23" i="1" s="1"/>
  <c r="BR23" i="1" s="1"/>
  <c r="AG23" i="1"/>
  <c r="AH23" i="1" s="1"/>
  <c r="BN23" i="1" s="1"/>
  <c r="AK23" i="1"/>
  <c r="AL23" i="1" s="1"/>
  <c r="BP23" i="1" s="1"/>
  <c r="AS23" i="1"/>
  <c r="AT23" i="1" s="1"/>
  <c r="BT23" i="1" s="1"/>
  <c r="AM10" i="1"/>
  <c r="AN10" i="1" s="1"/>
  <c r="BQ10" i="1" s="1"/>
  <c r="AS25" i="1"/>
  <c r="AT25" i="1" s="1"/>
  <c r="BT25" i="1" s="1"/>
  <c r="AO25" i="1"/>
  <c r="AP25" i="1" s="1"/>
  <c r="BR25" i="1" s="1"/>
  <c r="AK25" i="1"/>
  <c r="AL25" i="1" s="1"/>
  <c r="BP25" i="1" s="1"/>
  <c r="AG25" i="1"/>
  <c r="AH25" i="1" s="1"/>
  <c r="BN25" i="1" s="1"/>
  <c r="AU25" i="1"/>
  <c r="AV25" i="1" s="1"/>
  <c r="BU25" i="1" s="1"/>
  <c r="AM25" i="1"/>
  <c r="AN25" i="1" s="1"/>
  <c r="BQ25" i="1" s="1"/>
  <c r="AQ25" i="1"/>
  <c r="AR25" i="1" s="1"/>
  <c r="BS25" i="1" s="1"/>
  <c r="AI25" i="1"/>
  <c r="AJ25" i="1" s="1"/>
  <c r="BO25" i="1" s="1"/>
  <c r="AS42" i="1"/>
  <c r="AT42" i="1" s="1"/>
  <c r="BT42" i="1" s="1"/>
  <c r="AM42" i="1"/>
  <c r="AN42" i="1" s="1"/>
  <c r="BQ42" i="1" s="1"/>
  <c r="AQ42" i="1"/>
  <c r="AR42" i="1" s="1"/>
  <c r="BS42" i="1" s="1"/>
  <c r="AG42" i="1"/>
  <c r="AH42" i="1" s="1"/>
  <c r="BN42" i="1" s="1"/>
  <c r="AU42" i="1"/>
  <c r="AV42" i="1" s="1"/>
  <c r="BU42" i="1" s="1"/>
  <c r="AK42" i="1"/>
  <c r="AL42" i="1" s="1"/>
  <c r="BP42" i="1" s="1"/>
  <c r="AO42" i="1"/>
  <c r="AP42" i="1" s="1"/>
  <c r="BR42" i="1" s="1"/>
  <c r="AI42" i="1"/>
  <c r="AJ42" i="1" s="1"/>
  <c r="BO42" i="1" s="1"/>
  <c r="AS39" i="1"/>
  <c r="AT39" i="1" s="1"/>
  <c r="BT39" i="1" s="1"/>
  <c r="AO39" i="1"/>
  <c r="AP39" i="1" s="1"/>
  <c r="BR39" i="1" s="1"/>
  <c r="AK39" i="1"/>
  <c r="AL39" i="1" s="1"/>
  <c r="BP39" i="1" s="1"/>
  <c r="AG39" i="1"/>
  <c r="AH39" i="1" s="1"/>
  <c r="BN39" i="1" s="1"/>
  <c r="AQ39" i="1"/>
  <c r="AR39" i="1" s="1"/>
  <c r="BS39" i="1" s="1"/>
  <c r="AM39" i="1"/>
  <c r="AN39" i="1" s="1"/>
  <c r="BQ39" i="1" s="1"/>
  <c r="AI39" i="1"/>
  <c r="AJ39" i="1" s="1"/>
  <c r="BO39" i="1" s="1"/>
  <c r="AU39" i="1"/>
  <c r="AV39" i="1" s="1"/>
  <c r="BU39" i="1" s="1"/>
  <c r="AQ21" i="1"/>
  <c r="AR21" i="1" s="1"/>
  <c r="BS21" i="1" s="1"/>
  <c r="AK21" i="1"/>
  <c r="AL21" i="1" s="1"/>
  <c r="BP21" i="1" s="1"/>
  <c r="AU21" i="1"/>
  <c r="AV21" i="1" s="1"/>
  <c r="BU21" i="1" s="1"/>
  <c r="AO21" i="1"/>
  <c r="AP21" i="1" s="1"/>
  <c r="BR21" i="1" s="1"/>
  <c r="AM21" i="1"/>
  <c r="AN21" i="1" s="1"/>
  <c r="BQ21" i="1" s="1"/>
  <c r="AS21" i="1"/>
  <c r="AT21" i="1" s="1"/>
  <c r="BT21" i="1" s="1"/>
  <c r="AI21" i="1"/>
  <c r="AJ21" i="1" s="1"/>
  <c r="BO21" i="1" s="1"/>
  <c r="AG21" i="1"/>
  <c r="AH21" i="1" s="1"/>
  <c r="BN21" i="1" s="1"/>
  <c r="AQ10" i="1"/>
  <c r="AR10" i="1" s="1"/>
  <c r="BS10" i="1" s="1"/>
  <c r="AS32" i="1"/>
  <c r="AT32" i="1" s="1"/>
  <c r="BT32" i="1" s="1"/>
  <c r="AO32" i="1"/>
  <c r="AP32" i="1" s="1"/>
  <c r="BR32" i="1" s="1"/>
  <c r="AK32" i="1"/>
  <c r="AL32" i="1" s="1"/>
  <c r="BP32" i="1" s="1"/>
  <c r="AG32" i="1"/>
  <c r="AH32" i="1" s="1"/>
  <c r="BN32" i="1" s="1"/>
  <c r="AI32" i="1"/>
  <c r="AJ32" i="1" s="1"/>
  <c r="BO32" i="1" s="1"/>
  <c r="AU32" i="1"/>
  <c r="AV32" i="1" s="1"/>
  <c r="BU32" i="1" s="1"/>
  <c r="AQ32" i="1"/>
  <c r="AR32" i="1" s="1"/>
  <c r="BS32" i="1" s="1"/>
  <c r="AM32" i="1"/>
  <c r="AN32" i="1" s="1"/>
  <c r="BQ32" i="1" s="1"/>
  <c r="AS10" i="1"/>
  <c r="AT10" i="1" s="1"/>
  <c r="BT10" i="1" s="1"/>
  <c r="AS6" i="1"/>
  <c r="AT6" i="1" s="1"/>
  <c r="BT6" i="1" s="1"/>
  <c r="AM6" i="1"/>
  <c r="AN6" i="1" s="1"/>
  <c r="BQ6" i="1" s="1"/>
  <c r="AQ6" i="1"/>
  <c r="AR6" i="1" s="1"/>
  <c r="BS6" i="1" s="1"/>
  <c r="AG6" i="1"/>
  <c r="AH6" i="1" s="1"/>
  <c r="BN6" i="1" s="1"/>
  <c r="AU6" i="1"/>
  <c r="AV6" i="1" s="1"/>
  <c r="BU6" i="1" s="1"/>
  <c r="AK6" i="1"/>
  <c r="AL6" i="1" s="1"/>
  <c r="BP6" i="1" s="1"/>
  <c r="AO6" i="1"/>
  <c r="AP6" i="1" s="1"/>
  <c r="BR6" i="1" s="1"/>
  <c r="AI6" i="1"/>
  <c r="AJ6" i="1" s="1"/>
  <c r="BO6" i="1" s="1"/>
  <c r="AO14" i="1"/>
  <c r="AP14" i="1" s="1"/>
  <c r="BR14" i="1" s="1"/>
  <c r="AI14" i="1"/>
  <c r="AJ14" i="1" s="1"/>
  <c r="BO14" i="1" s="1"/>
  <c r="AS14" i="1"/>
  <c r="AT14" i="1" s="1"/>
  <c r="BT14" i="1" s="1"/>
  <c r="AM14" i="1"/>
  <c r="AN14" i="1" s="1"/>
  <c r="BQ14" i="1" s="1"/>
  <c r="AQ14" i="1"/>
  <c r="AR14" i="1" s="1"/>
  <c r="BS14" i="1" s="1"/>
  <c r="AG14" i="1"/>
  <c r="AH14" i="1" s="1"/>
  <c r="BN14" i="1" s="1"/>
  <c r="AU14" i="1"/>
  <c r="AV14" i="1" s="1"/>
  <c r="BU14" i="1" s="1"/>
  <c r="AK14" i="1"/>
  <c r="AL14" i="1" s="1"/>
  <c r="BP14" i="1" s="1"/>
  <c r="AQ18" i="1"/>
  <c r="AR18" i="1" s="1"/>
  <c r="BS18" i="1" s="1"/>
  <c r="AG18" i="1"/>
  <c r="AH18" i="1" s="1"/>
  <c r="BN18" i="1" s="1"/>
  <c r="AU18" i="1"/>
  <c r="AV18" i="1" s="1"/>
  <c r="BU18" i="1" s="1"/>
  <c r="AK18" i="1"/>
  <c r="AL18" i="1" s="1"/>
  <c r="BP18" i="1" s="1"/>
  <c r="AO18" i="1"/>
  <c r="AP18" i="1" s="1"/>
  <c r="BR18" i="1" s="1"/>
  <c r="AI18" i="1"/>
  <c r="AJ18" i="1" s="1"/>
  <c r="BO18" i="1" s="1"/>
  <c r="AS18" i="1"/>
  <c r="AT18" i="1" s="1"/>
  <c r="BT18" i="1" s="1"/>
  <c r="AM18" i="1"/>
  <c r="AN18" i="1" s="1"/>
  <c r="BQ18" i="1" s="1"/>
  <c r="AU7" i="1"/>
  <c r="AV7" i="1" s="1"/>
  <c r="BU7" i="1" s="1"/>
  <c r="AO7" i="1"/>
  <c r="AP7" i="1" s="1"/>
  <c r="BR7" i="1" s="1"/>
  <c r="AS7" i="1"/>
  <c r="AT7" i="1" s="1"/>
  <c r="BT7" i="1" s="1"/>
  <c r="AI7" i="1"/>
  <c r="AJ7" i="1" s="1"/>
  <c r="BO7" i="1" s="1"/>
  <c r="AG7" i="1"/>
  <c r="AH7" i="1" s="1"/>
  <c r="BN7" i="1" s="1"/>
  <c r="AM7" i="1"/>
  <c r="AN7" i="1" s="1"/>
  <c r="BQ7" i="1" s="1"/>
  <c r="AK7" i="1"/>
  <c r="AL7" i="1" s="1"/>
  <c r="BP7" i="1" s="1"/>
  <c r="AQ7" i="1"/>
  <c r="AR7" i="1" s="1"/>
  <c r="BS7" i="1" s="1"/>
  <c r="AS5" i="1"/>
  <c r="AT5" i="1" s="1"/>
  <c r="BT5" i="1" s="1"/>
  <c r="AO5" i="1"/>
  <c r="AP5" i="1" s="1"/>
  <c r="BR5" i="1" s="1"/>
  <c r="AK5" i="1"/>
  <c r="AL5" i="1" s="1"/>
  <c r="BP5" i="1" s="1"/>
  <c r="AG5" i="1"/>
  <c r="AH5" i="1" s="1"/>
  <c r="BN5" i="1" s="1"/>
  <c r="AU5" i="1"/>
  <c r="AV5" i="1" s="1"/>
  <c r="BU5" i="1" s="1"/>
  <c r="AI5" i="1"/>
  <c r="AJ5" i="1" s="1"/>
  <c r="BO5" i="1" s="1"/>
  <c r="AM5" i="1"/>
  <c r="AN5" i="1" s="1"/>
  <c r="BQ5" i="1" s="1"/>
  <c r="AQ5" i="1"/>
  <c r="AR5" i="1" s="1"/>
  <c r="BS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ekram alaskaree:
</t>
        </r>
        <r>
          <rPr>
            <sz val="8"/>
            <color indexed="81"/>
            <rFont val="Tahoma"/>
            <family val="2"/>
          </rPr>
          <t>Enter in the form of 24 hours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5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 xml:space="preserve">ekram alaskaree:
</t>
        </r>
        <r>
          <rPr>
            <sz val="8"/>
            <color indexed="81"/>
            <rFont val="Tahoma"/>
            <family val="2"/>
          </rPr>
          <t>Enter in the form of 24 hours</t>
        </r>
      </text>
    </comment>
  </commentList>
</comments>
</file>

<file path=xl/sharedStrings.xml><?xml version="1.0" encoding="utf-8"?>
<sst xmlns="http://schemas.openxmlformats.org/spreadsheetml/2006/main" count="1892" uniqueCount="389">
  <si>
    <t>Mounth</t>
  </si>
  <si>
    <t>Day</t>
  </si>
  <si>
    <t>n</t>
  </si>
  <si>
    <t>δ</t>
  </si>
  <si>
    <t>Hours</t>
  </si>
  <si>
    <t>Minutes</t>
  </si>
  <si>
    <t>Seconds</t>
  </si>
  <si>
    <t>Time in Decimal</t>
  </si>
  <si>
    <t>ω</t>
  </si>
  <si>
    <t>cosω</t>
  </si>
  <si>
    <t>sinω</t>
  </si>
  <si>
    <t>cos</t>
  </si>
  <si>
    <t>sin</t>
  </si>
  <si>
    <t>α</t>
  </si>
  <si>
    <t>Φ</t>
  </si>
  <si>
    <t>β</t>
  </si>
  <si>
    <t>g</t>
  </si>
  <si>
    <t>cosΦ</t>
  </si>
  <si>
    <t>sinΦ</t>
  </si>
  <si>
    <t>cosβ</t>
  </si>
  <si>
    <t>sinβ</t>
  </si>
  <si>
    <t>cosγ</t>
  </si>
  <si>
    <t>sinγ</t>
  </si>
  <si>
    <t>cosθ at 9:30</t>
  </si>
  <si>
    <t>A.M at 9:30</t>
  </si>
  <si>
    <t>cosθ at 10:30</t>
  </si>
  <si>
    <t>A.M at10:30</t>
  </si>
  <si>
    <t>cosθ at 11:30</t>
  </si>
  <si>
    <t>A.M at11:30</t>
  </si>
  <si>
    <t>cosθ at 12:30</t>
  </si>
  <si>
    <t>A.M at12:30</t>
  </si>
  <si>
    <t>cosθ at 1:30</t>
  </si>
  <si>
    <t>A.M at1:30</t>
  </si>
  <si>
    <t>cosθ at 2:30</t>
  </si>
  <si>
    <t>A.M at2:30</t>
  </si>
  <si>
    <t>cosθ at 3:30</t>
  </si>
  <si>
    <t>A.M at3:30</t>
  </si>
  <si>
    <t>cosθ at 4:30</t>
  </si>
  <si>
    <t>A.M at4:00</t>
  </si>
  <si>
    <t>الشهر</t>
  </si>
  <si>
    <t>A</t>
  </si>
  <si>
    <t>B</t>
  </si>
  <si>
    <t>C</t>
  </si>
  <si>
    <t>January</t>
  </si>
  <si>
    <t>Enter the time</t>
  </si>
  <si>
    <t>February</t>
  </si>
  <si>
    <t>Reference Time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</si>
  <si>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</si>
  <si>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</si>
  <si>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</si>
  <si>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</si>
  <si>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</si>
  <si>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</si>
  <si>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</si>
  <si>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</si>
  <si>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</si>
  <si>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</si>
  <si>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 ζ%</t>
  </si>
  <si>
    <t>ID</t>
  </si>
  <si>
    <t xml:space="preserve"> T∆</t>
  </si>
  <si>
    <t>Hr</t>
  </si>
  <si>
    <t>2  ζ%</t>
  </si>
  <si>
    <t>13/1/2018</t>
  </si>
  <si>
    <t>I</t>
  </si>
  <si>
    <t>16/1/2018</t>
  </si>
  <si>
    <t>20/1/2018</t>
  </si>
  <si>
    <t>25/1/2018</t>
  </si>
  <si>
    <t>30/1/2018</t>
  </si>
  <si>
    <t>( Tf,I –Ta)/I</t>
  </si>
  <si>
    <t>13/2/2018</t>
  </si>
  <si>
    <t>16/2/2018</t>
  </si>
  <si>
    <t>19/2/2018</t>
  </si>
  <si>
    <t>21/2/2018</t>
  </si>
  <si>
    <t>23/2/2018</t>
  </si>
  <si>
    <t>25/2/2018</t>
  </si>
  <si>
    <t>27/2/2018</t>
  </si>
  <si>
    <t>17/3/2018</t>
  </si>
  <si>
    <t>pickup1</t>
  </si>
  <si>
    <t>pickup2</t>
  </si>
  <si>
    <r>
      <t>( T</t>
    </r>
    <r>
      <rPr>
        <b/>
        <vertAlign val="subscript"/>
        <sz val="10"/>
        <color theme="1"/>
        <rFont val="Times New Roman"/>
        <family val="1"/>
      </rPr>
      <t>f,I</t>
    </r>
    <r>
      <rPr>
        <b/>
        <sz val="10"/>
        <color theme="1"/>
        <rFont val="Times New Roman"/>
        <family val="1"/>
      </rPr>
      <t xml:space="preserve"> –Ta)/I</t>
    </r>
  </si>
  <si>
    <r>
      <t>1 Q</t>
    </r>
    <r>
      <rPr>
        <b/>
        <vertAlign val="subscript"/>
        <sz val="10"/>
        <color theme="1"/>
        <rFont val="Times New Roman"/>
        <family val="1"/>
      </rPr>
      <t>u</t>
    </r>
  </si>
  <si>
    <r>
      <t>T</t>
    </r>
    <r>
      <rPr>
        <b/>
        <vertAlign val="subscript"/>
        <sz val="10"/>
        <color theme="1"/>
        <rFont val="Times New Roman"/>
        <family val="1"/>
      </rPr>
      <t>e</t>
    </r>
  </si>
  <si>
    <r>
      <t>T</t>
    </r>
    <r>
      <rPr>
        <b/>
        <vertAlign val="subscript"/>
        <sz val="10"/>
        <color theme="1"/>
        <rFont val="Times New Roman"/>
        <family val="1"/>
      </rPr>
      <t>f,i</t>
    </r>
  </si>
  <si>
    <r>
      <t>T</t>
    </r>
    <r>
      <rPr>
        <b/>
        <vertAlign val="subscript"/>
        <sz val="10"/>
        <color theme="1"/>
        <rFont val="Times New Roman"/>
        <family val="1"/>
      </rPr>
      <t>a</t>
    </r>
  </si>
  <si>
    <r>
      <t>2 Q</t>
    </r>
    <r>
      <rPr>
        <b/>
        <vertAlign val="subscript"/>
        <sz val="10"/>
        <color theme="1"/>
        <rFont val="Times New Roman"/>
        <family val="1"/>
      </rPr>
      <t>u</t>
    </r>
  </si>
  <si>
    <t>w</t>
  </si>
  <si>
    <t>City</t>
  </si>
  <si>
    <t>Baghdad</t>
  </si>
  <si>
    <t>Governorate</t>
  </si>
  <si>
    <t>Location</t>
  </si>
  <si>
    <t>earth google pro</t>
  </si>
  <si>
    <t>Coordinates</t>
  </si>
  <si>
    <t>Longitude</t>
  </si>
  <si>
    <t>ALatitude</t>
  </si>
  <si>
    <t>To convert Latitude ,Longitude or any coordinate</t>
  </si>
  <si>
    <t>angle to decimal form by this way:</t>
  </si>
  <si>
    <t xml:space="preserve">Angle values in all year months
</t>
  </si>
  <si>
    <t>%ζa1</t>
  </si>
  <si>
    <r>
      <t>T</t>
    </r>
    <r>
      <rPr>
        <vertAlign val="subscript"/>
        <sz val="12"/>
        <color theme="1"/>
        <rFont val="Times New Roman"/>
        <family val="1"/>
      </rPr>
      <t>f,i</t>
    </r>
  </si>
  <si>
    <r>
      <t>T</t>
    </r>
    <r>
      <rPr>
        <vertAlign val="subscript"/>
        <sz val="12"/>
        <color theme="1"/>
        <rFont val="Times New Roman"/>
        <family val="1"/>
      </rPr>
      <t>a</t>
    </r>
  </si>
  <si>
    <t>ζb2%</t>
  </si>
  <si>
    <t>%ζ1</t>
  </si>
  <si>
    <t>ζ2%</t>
  </si>
  <si>
    <t>%ζz1</t>
  </si>
  <si>
    <t>ζy2%</t>
  </si>
  <si>
    <t>Table 36</t>
  </si>
  <si>
    <t>Table34</t>
  </si>
  <si>
    <t>Table 32</t>
  </si>
  <si>
    <t>Table 30</t>
  </si>
  <si>
    <t>Table 28</t>
  </si>
  <si>
    <t>Table 26</t>
  </si>
  <si>
    <t>Table 24</t>
  </si>
  <si>
    <t>Table 22</t>
  </si>
  <si>
    <t>Table20</t>
  </si>
  <si>
    <t>Table 18</t>
  </si>
  <si>
    <t>Table 16</t>
  </si>
  <si>
    <t>Table 14</t>
  </si>
  <si>
    <t>Table 12</t>
  </si>
  <si>
    <t>Figure (55) Comparison of the efficiency of the Pickup 1 in the experiment in 9/1 and in experience 1 in 17/3/2018</t>
  </si>
  <si>
    <t>9/1/2018</t>
  </si>
  <si>
    <t>solar flux</t>
  </si>
  <si>
    <r>
      <t>I  (w/m</t>
    </r>
    <r>
      <rPr>
        <sz val="8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)</t>
    </r>
  </si>
  <si>
    <t>ζ1%</t>
  </si>
  <si>
    <t xml:space="preserve">time </t>
  </si>
  <si>
    <t>2/2/2018</t>
  </si>
  <si>
    <t xml:space="preserve">Time </t>
  </si>
  <si>
    <t>5/2/2018</t>
  </si>
  <si>
    <t>7/2/2018</t>
  </si>
  <si>
    <t>11/2/2018</t>
  </si>
  <si>
    <r>
      <t>T</t>
    </r>
    <r>
      <rPr>
        <vertAlign val="subscript"/>
        <sz val="12"/>
        <color theme="1"/>
        <rFont val="Times New Roman"/>
        <family val="1"/>
      </rPr>
      <t>e2</t>
    </r>
  </si>
  <si>
    <r>
      <t>T</t>
    </r>
    <r>
      <rPr>
        <vertAlign val="subscript"/>
        <sz val="12"/>
        <color theme="1"/>
        <rFont val="Times New Roman"/>
        <family val="1"/>
      </rPr>
      <t>e1</t>
    </r>
  </si>
  <si>
    <t>day time</t>
  </si>
  <si>
    <t>Figure (57) Comparison of the efficiency curve and the power curve in both collectors in 9/1/2018</t>
  </si>
  <si>
    <t>Figure (58) Comparison of the efficiency curve and the power curve in both collectors in 13/1/2018</t>
  </si>
  <si>
    <t>Figure (74) Comparison of the efficiency curve and the power curve in both collectors in 17/3/2018</t>
  </si>
  <si>
    <t>Figure (59) Comparison of the efficiency curve and the power curve in both collectors in 16/1/2018</t>
  </si>
  <si>
    <t>Figure (60) Comparison of the efficiency curve and the power curve in both collectors in 20/1/2018</t>
  </si>
  <si>
    <t>Figure (61) Comparison of the efficiency curve and the power curve in both collectors in 25/1/2018</t>
  </si>
  <si>
    <t>Figure (63) Comparison of the efficiency curve and the power curve in both collectors in 2/2/2018</t>
  </si>
  <si>
    <t>Figure (62) Comparison of the efficiency curve and the power curve in both collectors in 30/1/2018</t>
  </si>
  <si>
    <t>Figure (73) Comparison of the efficiency curve and the power curve in both collectors in 27/2/2018</t>
  </si>
  <si>
    <t>Figure (72) Comparison of the efficiency curve and the power curve in both collectors in 25/2/2018</t>
  </si>
  <si>
    <t>Figure (71) Comparison of the efficiency curve and the power curve in both collectors in 23/2/2018</t>
  </si>
  <si>
    <t>Figure (70) Comparison of the efficiency curve and the power curve in both collectors in 21/2/2018</t>
  </si>
  <si>
    <t>Figure (69) Comparison of the efficiency curve and the power curve in both collectors in 19/2/2018</t>
  </si>
  <si>
    <t>Figure (68) Comparison of the efficiency curve and the power curve in both collectors in 16/2/2018</t>
  </si>
  <si>
    <t>Figure (67) Comparison of the efficiency curve and the power curve in both collectors in 13/2/2018</t>
  </si>
  <si>
    <t>Figure (66) Comparison of the efficiency curve and the power curve in both collectors in 11/2/2018</t>
  </si>
  <si>
    <t>Figure (65) Comparison of the efficiency curve and the power curve in both collectors in 7/2/2018</t>
  </si>
  <si>
    <t>Figure (64) Comparison of the efficiency curve and the power curve in both collectors in 5/2/2018</t>
  </si>
  <si>
    <t xml:space="preserve">between heat-transfer water temperature at the entrance of the compound and ambient air temperature tothe intensity of the </t>
  </si>
  <si>
    <t xml:space="preserve">radiation [ ( Tf,I –Ta)/I ]in 13/1/2018 from 9:30AM to 4:00PM.
</t>
  </si>
  <si>
    <r>
      <t>Figure 3 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</si>
  <si>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t xml:space="preserve">radiation [ ( Tf,I –Ta)/I ]in20/1/2018 from 9:30AM to 4:00PM.
</t>
  </si>
  <si>
    <t xml:space="preserve">radiation [ ( Tf,I –Ta)/I ]in25/1/2018 from 9:30AM to 4:00PM.
</t>
  </si>
  <si>
    <t xml:space="preserve">radiation [ ( Tf,I –Ta)/I ]in30/1/2018 from 9:30AM to 4:00PM.
</t>
  </si>
  <si>
    <r>
      <t>Figure7 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</si>
  <si>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t xml:space="preserve">radiation [ ( Tf,I –Ta)/I ]in2/2/2018 from 9:30AM to 4:00PM.
</t>
  </si>
  <si>
    <t xml:space="preserve">radiation [ ( Tf,I –Ta)/I ]in5/2/2018 from 9:30AM to 4:00PM.
</t>
  </si>
  <si>
    <t xml:space="preserve">radiation [ ( Tf,I –Ta)/I ]in7/2/2018 from 9:30AM to 4:00PM.
</t>
  </si>
  <si>
    <t xml:space="preserve">radiation [ ( Tf,I –Ta)/I ]in11/2/2018 from 9:30AM to 4:00PM.
</t>
  </si>
  <si>
    <t xml:space="preserve">radiation [ ( Tf,I –Ta)/I ]in13/2/2018 from 9:30AM to 4:00PM.
</t>
  </si>
  <si>
    <t xml:space="preserve">radiation [ ( Tf,I –Ta)/I ]in16/2/2018 from 9:30AM to 4:00PM.
</t>
  </si>
  <si>
    <t xml:space="preserve">radiation [ ( Tf,I –Ta)/I ]in19/2/2018 from 9:30AM to 4:00PM.
</t>
  </si>
  <si>
    <t xml:space="preserve">radiation [ ( Tf,I –Ta)/I ]in21/2/2018 from 9:30AM to 4:00PM.
</t>
  </si>
  <si>
    <t xml:space="preserve">radiation [ ( Tf,I –Ta)/I ]in23/2/2018 from 9:30AM to 4:00PM.
</t>
  </si>
  <si>
    <t xml:space="preserve">radiation [ ( Tf,I –Ta)/I ]in25/2/2018 from 9:30AM to 4:00PM.
</t>
  </si>
  <si>
    <t xml:space="preserve">radiation [ ( Tf,I –Ta)/I ]in27/2/2018 from 9:30AM to 4:00PM.
</t>
  </si>
  <si>
    <t xml:space="preserve">Table 1/sheet 4: The results that Comparison between pickup1 and 2 in efficiency at the same                        </t>
  </si>
  <si>
    <t>day time and same solar flux.</t>
  </si>
  <si>
    <t>Table1 / Sheet A: results in the case of the first pickup with a black matte plate in 9/1/2018.</t>
  </si>
  <si>
    <t>Table3 / Sheet A: results in the case of the first pickup with a black matte plate in 13/1/2018.</t>
  </si>
  <si>
    <t>Table5/ Sheet A: results in the case of the first pickup with a black matte plate in 16/1/2018.</t>
  </si>
  <si>
    <t>Table7/ Sheet A: results in the case of the first pickup with a black matte plate in 20/1/2018.</t>
  </si>
  <si>
    <t>Table9/ Sheet A: results in the case of the first pickup with a black matte plate in 25/1/2018.</t>
  </si>
  <si>
    <t>Table11/ Sheet A: results in the case of the first pickup with a black matte plate in 30/1/2018.</t>
  </si>
  <si>
    <t>Table13/ Sheet A: results in the case of the first pickup with a black matte plate in 2/2/2018.</t>
  </si>
  <si>
    <t>Table15/ Sheet A: results in the case of the first pickup with a black matte plate in 5/2/2018.</t>
  </si>
  <si>
    <t>Table17/ Sheet A: results in the case of the first pickup with a black matte plate in 7/2/2018.</t>
  </si>
  <si>
    <t>Table19/ Sheet A: results in the case of the first pickup with a black matte plate in 11/2/2018.</t>
  </si>
  <si>
    <t>Table21/ Sheet A: results in the case of the first pickup with a black matte plate in 13/2/2018.</t>
  </si>
  <si>
    <t>Table23/ Sheet A: results in the case of the first pickup with a black matte plate in 16/2/2018.</t>
  </si>
  <si>
    <t>Table25/ Sheet A: results in the case of the first pickup with a black matte plate in 19/2/2018.</t>
  </si>
  <si>
    <t>Table27/ Sheet A: results in the case of the first pickup with a black matte plate in 21/2/2018.</t>
  </si>
  <si>
    <t>Table29 Sheet A: results in the case of the first pickup with a black matte plate in 23/2/2018.</t>
  </si>
  <si>
    <t>Table31 Sheet A: results in the case of the first pickup with a black matte plate in 25/2/2018.</t>
  </si>
  <si>
    <t>Table33 Sheet A: results in the case of the first pickup with a black matte plate in 27/2/2018.</t>
  </si>
  <si>
    <t>Table35 Sheet A: results in the case of the first pickup with a black matte plate in 17/3/2018.</t>
  </si>
  <si>
    <r>
      <t>( T</t>
    </r>
    <r>
      <rPr>
        <b/>
        <vertAlign val="subscript"/>
        <sz val="8"/>
        <color theme="1"/>
        <rFont val="Simplified Arabic"/>
        <family val="1"/>
      </rPr>
      <t>f,I</t>
    </r>
    <r>
      <rPr>
        <b/>
        <sz val="8"/>
        <color theme="1"/>
        <rFont val="Simplified Arabic"/>
        <family val="1"/>
      </rPr>
      <t xml:space="preserve"> –Ta)/I</t>
    </r>
  </si>
  <si>
    <r>
      <t>Q</t>
    </r>
    <r>
      <rPr>
        <b/>
        <vertAlign val="subscript"/>
        <sz val="8"/>
        <color theme="1"/>
        <rFont val="Times New Roman"/>
        <family val="1"/>
      </rPr>
      <t>u</t>
    </r>
  </si>
  <si>
    <r>
      <t>T</t>
    </r>
    <r>
      <rPr>
        <b/>
        <vertAlign val="subscript"/>
        <sz val="8"/>
        <color theme="1"/>
        <rFont val="Times New Roman"/>
        <family val="1"/>
      </rPr>
      <t>e</t>
    </r>
  </si>
  <si>
    <r>
      <t>T</t>
    </r>
    <r>
      <rPr>
        <b/>
        <vertAlign val="subscript"/>
        <sz val="8"/>
        <color theme="1"/>
        <rFont val="Times New Roman"/>
        <family val="1"/>
      </rPr>
      <t>f,i</t>
    </r>
  </si>
  <si>
    <r>
      <t>T</t>
    </r>
    <r>
      <rPr>
        <b/>
        <vertAlign val="subscript"/>
        <sz val="8"/>
        <color theme="1"/>
        <rFont val="Times New Roman"/>
        <family val="1"/>
      </rPr>
      <t>a</t>
    </r>
  </si>
  <si>
    <r>
      <t>T</t>
    </r>
    <r>
      <rPr>
        <b/>
        <vertAlign val="subscript"/>
        <sz val="8"/>
        <color theme="1"/>
        <rFont val="Times New Roman"/>
        <family val="1"/>
      </rPr>
      <t>e1</t>
    </r>
  </si>
  <si>
    <r>
      <t>Figure5 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</si>
  <si>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 xml:space="preserve"> Q</t>
    </r>
    <r>
      <rPr>
        <b/>
        <vertAlign val="subscript"/>
        <sz val="8"/>
        <color theme="1"/>
        <rFont val="Times New Roman"/>
        <family val="1"/>
      </rPr>
      <t>u</t>
    </r>
  </si>
  <si>
    <r>
      <t>Figure 35/Sheet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</si>
  <si>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33/Sheet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</si>
  <si>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t xml:space="preserve">radiation [ ( Tf,I –Ta)/I ]in 17/3/2018 from 9:30AM to 4:00PM.
</t>
  </si>
  <si>
    <r>
      <t>Figure 31/Sheet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</si>
  <si>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29/Sheet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</si>
  <si>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27/Sheet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</si>
  <si>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25/Sheet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</si>
  <si>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23/Sheet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</si>
  <si>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21/Sheet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</si>
  <si>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19/Sheet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</si>
  <si>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17/Sheet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</si>
  <si>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15/Sheet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</si>
  <si>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13/Sheet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</si>
  <si>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r>
      <t>Figure 11/Sheet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</si>
  <si>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t xml:space="preserve">radiation [ ( Tf,I –Ta)/I ]in16/1/2018 from 9:30AM to 4:00PM.
</t>
  </si>
  <si>
    <r>
      <t>Figure 9/Sheet A: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pickup 1relationship between thermal efficiencyζ</t>
    </r>
    <r>
      <rPr>
        <b/>
        <vertAlign val="subscript"/>
        <sz val="8"/>
        <color theme="1"/>
        <rFont val="Times New Roman"/>
        <family val="1"/>
      </rPr>
      <t>a1</t>
    </r>
    <r>
      <rPr>
        <b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 xml:space="preserve">Ratio of the difference between heat-transfer </t>
    </r>
  </si>
  <si>
    <t xml:space="preserve"> Table 2/ Sheet A: The results in the case of the second compound with a black matte plate were treated with Chromium Trioxide,in 9/1/2018.</t>
  </si>
  <si>
    <t xml:space="preserve"> Table 6/ Sheet A: The results in the case of the second compound with a black matte plate were treated with Chromium Trioxide,in16/1/2018.</t>
  </si>
  <si>
    <t xml:space="preserve"> Table 8/ Sheet A: The results in the case of the second compound with a black matte plate were treated with Chromium Trioxide,in20/1/2018.</t>
  </si>
  <si>
    <t xml:space="preserve"> Table 10/ Sheet A: The results in the case of the second compound with a black matte plate were treated with Chromium Trioxide,in25/1/2018.</t>
  </si>
  <si>
    <t xml:space="preserve"> Table 12/ Sheet A: The results in the case of the second compound with a black matte plate were treated with Chromium Trioxide,in30/1/2018.</t>
  </si>
  <si>
    <t xml:space="preserve"> Table 14/ Sheet A: The results in the case of the second compound with a black matte plate were treated with Chromium Trioxide,in2/2/2018.</t>
  </si>
  <si>
    <t xml:space="preserve"> Table 16/ Sheet A: The results in the case of the second compound with a black matte plate were treated with Chromium Trioxide,in5/2/2018.</t>
  </si>
  <si>
    <t xml:space="preserve"> Table 18/ Sheet A: The results in the case of the second compound with a black matte plate were treated with Chromium Trioxide,in7/2/2018.</t>
  </si>
  <si>
    <t xml:space="preserve"> Table 20/ Sheet A: The results in the case of the second compound with a black matte plate were treated with Chromium Trioxide,in11/2/2018.</t>
  </si>
  <si>
    <t xml:space="preserve"> Table 22/ Sheet A: The results in the case of the second compound with a black matte plate were treated with Chromium Trioxide,in13/2/2018.</t>
  </si>
  <si>
    <t xml:space="preserve"> Table 24/ Sheet A: The results in the case of the second compound with a black matte plate were treated with Chromium Trioxide,in16/2/2018.</t>
  </si>
  <si>
    <t xml:space="preserve"> Table 26/ Sheet A: The results in the case of the second compound with a black matte plate were treated with Chromium Trioxide,in19/2/2018.</t>
  </si>
  <si>
    <t xml:space="preserve"> Table 28/ Sheet A: The results in the case of the second compound with a black matte plate were treated with Chromium Trioxide,in21/2/2018.</t>
  </si>
  <si>
    <t xml:space="preserve"> Table30/ Sheet A: The results in the case of the second compound with a black matte plate were treated with Chromium Trioxide,in23/2/2018.</t>
  </si>
  <si>
    <t xml:space="preserve"> Table32/ Sheet A: The results in the case of the second compound with a black matte plate were treated with Chromium Trioxide,in25/2/2018.</t>
  </si>
  <si>
    <t xml:space="preserve"> Table34/ Sheet A: The results in the case of the second compound with a black matte plate were treated with Chromium Trioxide,in27/2/2018.</t>
  </si>
  <si>
    <t xml:space="preserve"> Table36/ Sheet A: The results in the case of the second compound with a black matte plate were treated with Chromium Trioxide,in17/3/2018.</t>
  </si>
  <si>
    <t>difference between heat-transfer water temperature at the entrance of the compound and ambien</t>
  </si>
  <si>
    <r>
      <t>Figure 2/sheet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</si>
  <si>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 9/1/2018 from 9:30AM to 4:00PM</t>
    </r>
  </si>
  <si>
    <r>
      <t>Figure 4/sheet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</si>
  <si>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in13/1/2018 from 9:30AM to 4:00PM</t>
    </r>
  </si>
  <si>
    <r>
      <t>Figure 6/sheet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</si>
  <si>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in16/1/2018 from 9:30AM to 4:00PM</t>
    </r>
  </si>
  <si>
    <r>
      <t>Figure 8/sheet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</si>
  <si>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in20/1/2018 from 9:30AM to 4:00PM</t>
    </r>
  </si>
  <si>
    <r>
      <t>Figure 36/sheet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</si>
  <si>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in17/3/2018 from 9:30AM to 4:00PM</t>
    </r>
  </si>
  <si>
    <r>
      <t>Figure 34/sheet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</si>
  <si>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in27/2/2018 from 9:30AM to 4:00PM</t>
    </r>
  </si>
  <si>
    <r>
      <t>Figure32/sheet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</si>
  <si>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in25/2/2018 from 9:30AM to 4:00PM</t>
    </r>
  </si>
  <si>
    <r>
      <t>Figure 30/sheet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</si>
  <si>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in23/2/2018 from 9:30AM to 4:00PM</t>
    </r>
  </si>
  <si>
    <r>
      <t>Figure 28/sheet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</si>
  <si>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in21/2/2018 from 9:30AM to 4:00PM</t>
    </r>
  </si>
  <si>
    <r>
      <t>Figure26/sheet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</si>
  <si>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in19/2/2018 from 9:30AM to 4:00PM</t>
    </r>
  </si>
  <si>
    <r>
      <t>Figure 24/sheet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</si>
  <si>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in16/2/2018 from 9:30AM to 4:00PM</t>
    </r>
  </si>
  <si>
    <r>
      <t>Figure 22/sheet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</si>
  <si>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in13/2/2018 from 9:30AM to 4:00PM</t>
    </r>
  </si>
  <si>
    <r>
      <t>Figure 20/sheet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</si>
  <si>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in11/2/2018 from 9:30AM to 4:00PM</t>
    </r>
  </si>
  <si>
    <r>
      <t>Figure 18/sheet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</si>
  <si>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in7/2/2018 from 9:30AM to 4:00PM</t>
    </r>
  </si>
  <si>
    <r>
      <t>Figure 16/sheet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</si>
  <si>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in5/2/2018 from 9:30AM to 4:00PM</t>
    </r>
  </si>
  <si>
    <r>
      <t>Figure 14/sheet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</si>
  <si>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in2/2/2018 from 9:30AM to 4:00PM</t>
    </r>
  </si>
  <si>
    <r>
      <t>Figure 12/sheet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</si>
  <si>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in30/1/2018 from 9:30AM to 4:00PM</t>
    </r>
  </si>
  <si>
    <r>
      <t>Figure10/sheet A:</t>
    </r>
    <r>
      <rPr>
        <b/>
        <i/>
        <sz val="8"/>
        <color rgb="FF000000"/>
        <rFont val="Times New Roman"/>
        <family val="1"/>
      </rPr>
      <t xml:space="preserve"> </t>
    </r>
    <r>
      <rPr>
        <b/>
        <i/>
        <sz val="8"/>
        <color theme="1"/>
        <rFont val="Times New Roman"/>
        <family val="1"/>
      </rPr>
      <t>pickup 2relationship between thermal efficiency ζ</t>
    </r>
    <r>
      <rPr>
        <b/>
        <i/>
        <vertAlign val="subscript"/>
        <sz val="8"/>
        <color theme="1"/>
        <rFont val="Times New Roman"/>
        <family val="1"/>
      </rPr>
      <t>b2</t>
    </r>
    <r>
      <rPr>
        <b/>
        <i/>
        <sz val="8"/>
        <color theme="1"/>
        <rFont val="Times New Roman"/>
        <family val="1"/>
      </rPr>
      <t>% and</t>
    </r>
    <r>
      <rPr>
        <b/>
        <sz val="8"/>
        <color rgb="FF939393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Ratio of the</t>
    </r>
  </si>
  <si>
    <r>
      <t>air temperature to the intensity of the radiation [ ( T</t>
    </r>
    <r>
      <rPr>
        <b/>
        <vertAlign val="subscript"/>
        <sz val="8"/>
        <color theme="1"/>
        <rFont val="Times New Roman"/>
        <family val="1"/>
      </rPr>
      <t>f,I</t>
    </r>
    <r>
      <rPr>
        <b/>
        <sz val="8"/>
        <color theme="1"/>
        <rFont val="Times New Roman"/>
        <family val="1"/>
      </rPr>
      <t xml:space="preserve"> –Ta)/I] in25/1/2018 from 9:30AM to 4:00PM</t>
    </r>
  </si>
  <si>
    <t xml:space="preserve">Table2/sheet 4: The results that Comparison between pickup1 and 2 in efficiency at the same                        </t>
  </si>
  <si>
    <t xml:space="preserve">Table 3/sheet 4: The results that Comparison between pickup1 and 2 in efficiency at the same                        </t>
  </si>
  <si>
    <t xml:space="preserve">Table5/sheet 4: The results that Comparison between pickup1 and 2 in efficiency at the same                        </t>
  </si>
  <si>
    <t xml:space="preserve">Table4/sheet 4: The results that Comparison between pickup1 and 2 in efficiency at the same                        </t>
  </si>
  <si>
    <t xml:space="preserve">Table5/sheet A106:I119: The results that Comparison between pickup1 and+sheet4!$A$118:$I$130+A106:I116 2 in efficiency at the same                        </t>
  </si>
  <si>
    <t xml:space="preserve">Table6/sheet 4: The results that Comparison between pickup1 and 2 in efficiency at the same                        </t>
  </si>
  <si>
    <t xml:space="preserve">Table7/sheet 4: The results that Comparison between pickup1 and 2 in efficiency at the same                        </t>
  </si>
  <si>
    <t xml:space="preserve">Table8/sheet 4: The results that Comparison between pickup1 and 2 in efficiency at the same                        </t>
  </si>
  <si>
    <t xml:space="preserve">Table9/sheet 4: The results that Comparison between pickup1 and 2 in efficiency at the same                        </t>
  </si>
  <si>
    <t xml:space="preserve">Table10/sheet 4: The results that Comparison between pickup1 and 2 in efficiency at the same                        </t>
  </si>
  <si>
    <t>Table 19/sheet4:first experiment the results of temperatures of water in ,water out and air ambient of</t>
  </si>
  <si>
    <r>
      <t>collector 1 and 2 at the same day time</t>
    </r>
    <r>
      <rPr>
        <b/>
        <sz val="10"/>
        <color theme="1"/>
        <rFont val="Arial"/>
        <family val="2"/>
      </rPr>
      <t>.</t>
    </r>
  </si>
  <si>
    <t>Table 20/sheet4:first experiment the results of temperatures of water in ,water out and air ambient of</t>
  </si>
  <si>
    <t xml:space="preserve">Table11/sheet 4: The results that Comparison between pickup1 and 2 in efficiency at the same                        </t>
  </si>
  <si>
    <t xml:space="preserve">Table12/sheet 4: The results that Comparison between pickup1 and 2 in efficiency at the same                        </t>
  </si>
  <si>
    <t xml:space="preserve">Table13/sheet 4: The results that Comparison between pickup1 and 2 in efficiency at the same                        </t>
  </si>
  <si>
    <t xml:space="preserve">Table17/sheet 4: The results that Comparison between pickup1 and 2 in efficiency at the same                        </t>
  </si>
  <si>
    <t xml:space="preserve">Table16/sheet 4: The results that Comparison between pickup1 and 2 in efficiency at the same                        </t>
  </si>
  <si>
    <t xml:space="preserve">Table15/sheet 4: The results that Comparison between pickup1 and 2 in efficiency at the same                        </t>
  </si>
  <si>
    <t>Table 21/sheet4:first experiment the results of temperatures of water in ,water out and air ambient of</t>
  </si>
  <si>
    <t>Table 22/sheet4:first experiment the results of temperatures of water in ,water out and air ambient of</t>
  </si>
  <si>
    <t>Table 23/sheet4:first experiment the results of temperatures of water in ,water out and air ambient of</t>
  </si>
  <si>
    <t>Table 24/sheet4:first experiment the results of temperatures of water in ,water out and air ambient of</t>
  </si>
  <si>
    <t>Table 25/sheet4:first experiment the results of temperatures of water in ,water out and air ambient of</t>
  </si>
  <si>
    <t>Table 26/sheet4:first experiment the results of temperatures of water in ,water out and air ambient of</t>
  </si>
  <si>
    <t xml:space="preserve">Table14sheet 4: The results that Comparison between pickup1 and 2 in efficiency at the same                        </t>
  </si>
  <si>
    <t>Table 27/sheet4:first experiment the results of temperatures of water in ,water out and air ambient of</t>
  </si>
  <si>
    <t>Table 28sheet4:first experiment the results of temperatures of water in ,water out and air ambient of</t>
  </si>
  <si>
    <t>Table 29/sheet4:first experiment the results of temperatures of water in ,water out and air ambient of</t>
  </si>
  <si>
    <t>Table30/sheet4:first experiment the results of temperatures of water in ,water out and air ambient of</t>
  </si>
  <si>
    <t>Table31/sheet4:first experiment the results of temperatures of water in ,water out and air ambient of</t>
  </si>
  <si>
    <t>Table32/sheet4:first experiment the results of temperatures of water in ,water out and air ambient of</t>
  </si>
  <si>
    <t>Figure 1/ Sheet4: comparison between thermal efficiency of pickup 1and pickup 2</t>
  </si>
  <si>
    <t>at the same day time in 9/1/2018.</t>
  </si>
  <si>
    <t>at the same day time in 13/1/2018.</t>
  </si>
  <si>
    <t>Figure 2/ Sheet4: comparison between thermal efficiency of pickup 1and pickup 2</t>
  </si>
  <si>
    <t xml:space="preserve">Figure 19/sheet4: first experiment /the comparison between the collector 1 and 2    in temperature  of </t>
  </si>
  <si>
    <t xml:space="preserve">water out  (Te1     and   Te2  ) while water in temp.(Tf,i) and ambient air temp.(Ta) are the same for  </t>
  </si>
  <si>
    <t>both of the collectors in 9/1/2018.</t>
  </si>
  <si>
    <t xml:space="preserve">Figure 20/sheet4: first experiment /the comparison between the collector 1 and 2    in temperature  of </t>
  </si>
  <si>
    <t>both of the collectors in 13/1/2018.</t>
  </si>
  <si>
    <t>Figure 3/ Sheet4: comparison between thermal efficiency of pickup 1and pickup 2</t>
  </si>
  <si>
    <t>at the same day time in 16/1/2018.</t>
  </si>
  <si>
    <t xml:space="preserve">Figure 21/sheet4: first experiment /the comparison between the collector 1 and 2    in temperature  of </t>
  </si>
  <si>
    <t>both of the collectors in 16/1/2018.</t>
  </si>
  <si>
    <t xml:space="preserve">Figure 22/sheet4: first experiment /the comparison between the collector 1 and 2    in temperature  of </t>
  </si>
  <si>
    <t>both of the collectors in 20/1/2018.</t>
  </si>
  <si>
    <t>Figure 4/ Sheet4: comparison between thermal efficiency of pickup 1and pickup 2</t>
  </si>
  <si>
    <t>at the same day time in20/1/2018.</t>
  </si>
  <si>
    <t>at the same day time in 25/1/2018.</t>
  </si>
  <si>
    <t xml:space="preserve">Figure 23/sheet4: first experiment /the comparison between the collector 1 and 2    in temperature  of </t>
  </si>
  <si>
    <t>both of the collectors in 25/1/2018.</t>
  </si>
  <si>
    <t>Figure 6/ Sheet4: comparison between thermal efficiency of pickup 1and pickup 2</t>
  </si>
  <si>
    <t>Figure 5/ Sheet4: comparison between thermal efficiency of pickup 1and pickup 2</t>
  </si>
  <si>
    <t xml:space="preserve">Figure 24/sheet4: first experiment /the comparison between the collector 1 and 2    in temperature  of </t>
  </si>
  <si>
    <t>both of the collectors in 30/1/2018.</t>
  </si>
  <si>
    <t xml:space="preserve">Figure 25/sheet4: first experiment /the comparison between the collector 1 and 2    in temperature  of </t>
  </si>
  <si>
    <t>both of the collectors in 2/2/2018.</t>
  </si>
  <si>
    <t xml:space="preserve">Figure 26/sheet4: first experiment /the comparison between the collector 1 and 2    in temperature  of </t>
  </si>
  <si>
    <t>both of the collectors in 5/2/2018.</t>
  </si>
  <si>
    <t xml:space="preserve">Figure 27/sheet4: first experiment /the comparison between the collector 1 and 2    in temperature  of </t>
  </si>
  <si>
    <t>both of the collectors in 7/2/2018.</t>
  </si>
  <si>
    <t>Figure 7/ Sheet4: comparison between thermal efficiency of pickup 1and pickup 2</t>
  </si>
  <si>
    <t>at the same day time in 2/2/2018.</t>
  </si>
  <si>
    <t>at the same day time in 30/1/2018.</t>
  </si>
  <si>
    <t>Figure 8/ Sheet4: comparison between thermal efficiency of pickup 1and pickup 2</t>
  </si>
  <si>
    <t>at the same day time in 5/2/2018.</t>
  </si>
  <si>
    <t>Figure 9/ Sheet4: comparison between thermal efficiency of pickup 1and pickup 2</t>
  </si>
  <si>
    <t>at the same day time in 7/2/2018.</t>
  </si>
  <si>
    <t>Figure 10/ Sheet4: comparison between thermal efficiency of pickup 1and pickup 2</t>
  </si>
  <si>
    <t>at the same day time in 11/2/2018.</t>
  </si>
  <si>
    <t xml:space="preserve">Figure 28/sheet4: first experiment /the comparison between the collector 1 and 2    in temperature  of </t>
  </si>
  <si>
    <t>both of the collectors in 11/2/2018.</t>
  </si>
  <si>
    <t xml:space="preserve">Figure 29/sheet4: first experiment /the comparison between the collector 1 and 2    in temperature  of </t>
  </si>
  <si>
    <t>both of the collectors in 13/2/2018.</t>
  </si>
  <si>
    <t>Figure 11/ Sheet4: comparison between thermal efficiency of pickup 1and pickup 2</t>
  </si>
  <si>
    <t>at the same day time in 16/2/2018.</t>
  </si>
  <si>
    <t>at the same day time in 13/2/2018.</t>
  </si>
  <si>
    <t>Figure 12/ Sheet4: comparison between thermal efficiency of pickup 1and pickup 2</t>
  </si>
  <si>
    <t>Figure 13/ Sheet4: comparison between thermal efficiency of pickup 1and pickup 2</t>
  </si>
  <si>
    <t>at the same day time in 19/2/2018.</t>
  </si>
  <si>
    <t xml:space="preserve">Figure 30/sheet4: first experiment /the comparison between the collector 1 and 2    in temperature  of </t>
  </si>
  <si>
    <t>both of the collectors in 16/2/2018.</t>
  </si>
  <si>
    <t xml:space="preserve">Figure 31/sheet4: first experiment /the comparison between the collector 1 and 2    in temperature  of </t>
  </si>
  <si>
    <t>both of the collectors in 19/2/2018.</t>
  </si>
  <si>
    <t>Figure 14 Sheet4: comparison between thermal efficiency of pickup 1and pickup 2</t>
  </si>
  <si>
    <t>at the same day time in 21/2/2018.</t>
  </si>
  <si>
    <t xml:space="preserve">Figure 32/sheet4: first experiment /the comparison between the collector 1 and 2    in temperature  of </t>
  </si>
  <si>
    <t>both of the collectors in 21/2/2018.</t>
  </si>
  <si>
    <t>Figure 15/ Sheet4: comparison between thermal efficiency of pickup 1and pickup 2</t>
  </si>
  <si>
    <t>at the same day time in 23/2/2018.</t>
  </si>
  <si>
    <t>Table33/sheet4:first experiment the results of temperatures of water in ,water out and air ambient of</t>
  </si>
  <si>
    <t xml:space="preserve">Figure 33/sheet4: first experiment /the comparison between the collector 1 and 2    in temperature  of </t>
  </si>
  <si>
    <t>both of the collectors in 23/2/2018.</t>
  </si>
  <si>
    <t>Table34/sheet4:first experiment the results of temperatures of water in ,water out and air ambient of</t>
  </si>
  <si>
    <t xml:space="preserve">Figure 34/sheet4: first experiment /the comparison between the collector 1 and 2    in temperature  of </t>
  </si>
  <si>
    <t>both of the collectors in 25/2/2018.</t>
  </si>
  <si>
    <t>Figure 16 Sheet4: comparison between thermal efficiency of pickup 1and pickup 2</t>
  </si>
  <si>
    <t>at the same day time in 25/2/2018.</t>
  </si>
  <si>
    <t>at the same day time in 27/2/2018.</t>
  </si>
  <si>
    <t xml:space="preserve">Figure 35/sheet4: first experiment /the comparison between the collector 1 and 2    in temperature  of </t>
  </si>
  <si>
    <t>Table35/sheet4:first experiment the results of temperatures of water in ,water out and air ambient of</t>
  </si>
  <si>
    <t>Table36/sheet4:first experiment the results of temperatures of water in ,water out and air ambient of</t>
  </si>
  <si>
    <t>Figure 17/Sheet4: comparison between thermal efficiency of pickup 1and pickup 2</t>
  </si>
  <si>
    <t>Figure 18/Sheet4: comparison between thermal efficiency of pickup 1and pickup 2</t>
  </si>
  <si>
    <t>at the same day time in 17/3/2018.</t>
  </si>
  <si>
    <t xml:space="preserve">Figure 36/sheet4: first experiment /the comparison between the collector 1 and 2    in temperature  of </t>
  </si>
  <si>
    <t>both of the collectors in17/3/2018.</t>
  </si>
  <si>
    <t>both of the collectors in 27/2/2018.</t>
  </si>
  <si>
    <t>Slope angle  β</t>
  </si>
  <si>
    <t>Surface azimuth angle  γ</t>
  </si>
  <si>
    <t>Latitude   Φ</t>
  </si>
  <si>
    <t>ID(W/m^2)  at9:30</t>
  </si>
  <si>
    <t>ID(W/m^2)  at10:30</t>
  </si>
  <si>
    <t>ID(W/m^2)  at11:30</t>
  </si>
  <si>
    <t>ID(W/m^2)  at12:30</t>
  </si>
  <si>
    <t>ID(W/m^2)  at1:30</t>
  </si>
  <si>
    <t>ID(W/m^2)  at2:30</t>
  </si>
  <si>
    <t>ID(W/m^2)  at3:30</t>
  </si>
  <si>
    <t>ID(W/m^2)  at4:00</t>
  </si>
  <si>
    <t xml:space="preserve"> Table4/ Sheet A: The results in the case of the second compound with a black matte plate were treated with Chromium Trioxide,in13/1/2018.</t>
  </si>
  <si>
    <t>solar   to decimal=(33+(22/60)+21/3600))</t>
  </si>
  <si>
    <r>
      <rPr>
        <b/>
        <sz val="11"/>
        <color theme="1"/>
        <rFont val="Calibri"/>
        <family val="2"/>
        <scheme val="minor"/>
      </rPr>
      <t xml:space="preserve">angle= </t>
    </r>
    <r>
      <rPr>
        <b/>
        <sz val="11"/>
        <color theme="1"/>
        <rFont val="Calibri"/>
        <family val="2"/>
        <scheme val="minor"/>
      </rPr>
      <t xml:space="preserve">  </t>
    </r>
    <r>
      <rPr>
        <b/>
        <sz val="8"/>
        <color theme="1"/>
        <rFont val="Calibri"/>
        <family val="2"/>
        <scheme val="minor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</si>
</sst>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0"/>
      <color theme="1"/>
      <name val="Times New Roman"/>
      <family val="1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rgb="FF595959"/>
      <name val="Times New Roman"/>
      <family val="1"/>
    </font>
    <font>
      <b/>
      <sz val="11"/>
      <color rgb="FF000000"/>
      <name val="Times New Roman"/>
      <family val="1"/>
    </font>
    <font>
      <b/>
      <sz val="10.5"/>
      <color rgb="FF595959"/>
      <name val="Calibri"/>
      <family val="2"/>
      <scheme val="minor"/>
    </font>
    <font>
      <b/>
      <sz val="10"/>
      <color rgb="FF59595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44546A"/>
      <name val="Times New Roman"/>
      <family val="1"/>
    </font>
    <font>
      <sz val="10.5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b/>
      <vertAlign val="subscript"/>
      <sz val="8"/>
      <color theme="1"/>
      <name val="Times New Roman"/>
      <family val="1"/>
    </font>
    <font>
      <b/>
      <sz val="8"/>
      <color rgb="FF939393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rgb="FF44546A"/>
      <name val="Times New Roman"/>
      <family val="1"/>
    </font>
    <font>
      <b/>
      <sz val="8"/>
      <color theme="1"/>
      <name val="Simplified Arabic"/>
      <family val="1"/>
    </font>
    <font>
      <b/>
      <vertAlign val="subscript"/>
      <sz val="8"/>
      <color theme="1"/>
      <name val="Simplified Arabic"/>
      <family val="1"/>
    </font>
    <font>
      <b/>
      <i/>
      <sz val="8"/>
      <color theme="1"/>
      <name val="Times New Roman"/>
      <family val="1"/>
    </font>
    <font>
      <b/>
      <i/>
      <sz val="8"/>
      <color rgb="FF000000"/>
      <name val="Times New Roman"/>
      <family val="1"/>
    </font>
    <font>
      <b/>
      <i/>
      <vertAlign val="subscript"/>
      <sz val="8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name val="Symbol"/>
      <family val="1"/>
      <charset val="2"/>
    </font>
    <font>
      <b/>
      <sz val="6"/>
      <color theme="1"/>
      <name val="Times New Roman"/>
      <family val="1"/>
    </font>
    <font>
      <sz val="6"/>
      <color theme="1"/>
      <name val="Calibri"/>
      <family val="2"/>
      <scheme val="minor"/>
    </font>
    <font>
      <b/>
      <sz val="6"/>
      <color theme="0"/>
      <name val="Times New Roman"/>
      <family val="1"/>
    </font>
    <font>
      <b/>
      <sz val="6"/>
      <color theme="1" tint="4.9989318521683403E-2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sz val="6"/>
      <name val="Symbol"/>
      <family val="1"/>
      <charset val="2"/>
    </font>
    <font>
      <b/>
      <sz val="6"/>
      <color rgb="FF222222"/>
      <name val="Times New Roman"/>
      <family val="1"/>
    </font>
    <font>
      <b/>
      <sz val="6"/>
      <color rgb="FFC00000"/>
      <name val="Times New Roman"/>
      <family val="1"/>
    </font>
    <font>
      <u/>
      <sz val="6"/>
      <color theme="10"/>
      <name val="Calibri"/>
      <family val="2"/>
      <scheme val="minor"/>
    </font>
    <font>
      <sz val="6"/>
      <color rgb="FF222222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gradientFill degree="90">
        <stop position="0">
          <color rgb="FFFF0000"/>
        </stop>
        <stop position="1">
          <color rgb="FFC00000"/>
        </stop>
      </gradient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6" tint="0.40000610370189521"/>
        </stop>
        <stop position="1">
          <color theme="6" tint="-0.25098422193060094"/>
        </stop>
      </gradientFill>
    </fill>
    <fill>
      <gradientFill degree="90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FFDC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auto="1"/>
      </patternFill>
    </fill>
    <fill>
      <patternFill patternType="solid">
        <fgColor rgb="FF00B050"/>
        <bgColor auto="1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auto="1"/>
      </patternFill>
    </fill>
    <fill>
      <patternFill patternType="solid">
        <fgColor theme="4" tint="0.59999389629810485"/>
        <bgColor auto="1"/>
      </patternFill>
    </fill>
    <fill>
      <patternFill patternType="solid">
        <fgColor theme="8" tint="0.39997558519241921"/>
        <bgColor auto="1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auto="1"/>
      </patternFill>
    </fill>
    <fill>
      <patternFill patternType="solid">
        <fgColor rgb="FF7030A0"/>
        <bgColor auto="1"/>
      </patternFill>
    </fill>
    <fill>
      <patternFill patternType="solid">
        <fgColor theme="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auto="1"/>
      </patternFill>
    </fill>
    <fill>
      <patternFill patternType="solid">
        <fgColor theme="0"/>
        <bgColor auto="1"/>
      </patternFill>
    </fill>
    <fill>
      <patternFill patternType="solid">
        <fgColor theme="1"/>
        <bgColor auto="1"/>
      </patternFill>
    </fill>
    <fill>
      <patternFill patternType="solid">
        <fgColor theme="9" tint="0.79998168889431442"/>
        <bgColor auto="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60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4" fontId="3" fillId="0" borderId="0" xfId="0" applyNumberFormat="1" applyFont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 vertical="center" wrapText="1" readingOrder="2"/>
    </xf>
    <xf numFmtId="0" fontId="3" fillId="13" borderId="5" xfId="0" applyFont="1" applyFill="1" applyBorder="1" applyAlignment="1">
      <alignment horizontal="center" vertical="center" wrapText="1" readingOrder="2"/>
    </xf>
    <xf numFmtId="0" fontId="3" fillId="13" borderId="11" xfId="0" applyFont="1" applyFill="1" applyBorder="1" applyAlignment="1">
      <alignment horizontal="center" vertical="center" wrapText="1" readingOrder="2"/>
    </xf>
    <xf numFmtId="0" fontId="3" fillId="13" borderId="12" xfId="0" applyFont="1" applyFill="1" applyBorder="1" applyAlignment="1">
      <alignment horizontal="center" vertical="center" wrapText="1" readingOrder="2"/>
    </xf>
    <xf numFmtId="0" fontId="3" fillId="13" borderId="13" xfId="0" applyFont="1" applyFill="1" applyBorder="1" applyAlignment="1">
      <alignment horizontal="center" vertical="center" wrapText="1" readingOrder="2"/>
    </xf>
    <xf numFmtId="0" fontId="3" fillId="13" borderId="1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3" fillId="0" borderId="14" xfId="0" applyFont="1" applyBorder="1" applyAlignment="1">
      <alignment horizontal="center" vertical="center" wrapText="1" readingOrder="2"/>
    </xf>
    <xf numFmtId="0" fontId="3" fillId="0" borderId="8" xfId="0" applyFont="1" applyBorder="1" applyAlignment="1">
      <alignment horizontal="center" vertical="center" wrapText="1" readingOrder="2"/>
    </xf>
    <xf numFmtId="0" fontId="3" fillId="0" borderId="15" xfId="0" applyFont="1" applyBorder="1" applyAlignment="1">
      <alignment horizontal="center" vertical="center" wrapText="1" readingOrder="2"/>
    </xf>
    <xf numFmtId="2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3" fillId="0" borderId="16" xfId="0" applyFont="1" applyBorder="1" applyAlignment="1">
      <alignment horizontal="center" vertical="center" wrapText="1" readingOrder="2"/>
    </xf>
    <xf numFmtId="0" fontId="3" fillId="0" borderId="17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13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 readingOrder="2"/>
    </xf>
    <xf numFmtId="20" fontId="3" fillId="0" borderId="3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 readingOrder="2"/>
    </xf>
    <xf numFmtId="20" fontId="3" fillId="0" borderId="1" xfId="0" applyNumberFormat="1" applyFont="1" applyBorder="1" applyAlignment="1">
      <alignment horizontal="center" vertical="center"/>
    </xf>
    <xf numFmtId="0" fontId="3" fillId="13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 vertical="center" wrapText="1" readingOrder="2"/>
    </xf>
    <xf numFmtId="0" fontId="3" fillId="13" borderId="22" xfId="0" applyFont="1" applyFill="1" applyBorder="1" applyAlignment="1">
      <alignment horizontal="center" vertical="center" wrapText="1" readingOrder="2"/>
    </xf>
    <xf numFmtId="0" fontId="3" fillId="13" borderId="23" xfId="0" applyFont="1" applyFill="1" applyBorder="1" applyAlignment="1">
      <alignment horizontal="center" vertical="center" wrapText="1" readingOrder="2"/>
    </xf>
    <xf numFmtId="0" fontId="3" fillId="0" borderId="24" xfId="0" applyFont="1" applyBorder="1" applyAlignment="1">
      <alignment horizontal="center" vertical="center" wrapText="1" readingOrder="2"/>
    </xf>
    <xf numFmtId="20" fontId="3" fillId="0" borderId="25" xfId="0" applyNumberFormat="1" applyFont="1" applyBorder="1" applyAlignment="1">
      <alignment horizontal="center" vertical="center"/>
    </xf>
    <xf numFmtId="20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 readingOrder="2"/>
    </xf>
    <xf numFmtId="0" fontId="3" fillId="0" borderId="27" xfId="0" applyFont="1" applyBorder="1" applyAlignment="1">
      <alignment horizontal="center" vertical="center" wrapText="1" readingOrder="2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 readingOrder="2"/>
    </xf>
    <xf numFmtId="20" fontId="3" fillId="0" borderId="30" xfId="0" applyNumberFormat="1" applyFont="1" applyBorder="1" applyAlignment="1">
      <alignment horizontal="center" vertical="center"/>
    </xf>
    <xf numFmtId="20" fontId="3" fillId="0" borderId="30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 readingOrder="2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 wrapText="1" readingOrder="2"/>
    </xf>
    <xf numFmtId="0" fontId="3" fillId="0" borderId="34" xfId="0" applyFont="1" applyBorder="1" applyAlignment="1">
      <alignment horizontal="center" vertical="center" wrapText="1" readingOrder="2"/>
    </xf>
    <xf numFmtId="0" fontId="3" fillId="0" borderId="11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20" fontId="3" fillId="0" borderId="36" xfId="0" applyNumberFormat="1" applyFont="1" applyBorder="1" applyAlignment="1">
      <alignment horizontal="center"/>
    </xf>
    <xf numFmtId="20" fontId="3" fillId="0" borderId="37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 readingOrder="2"/>
    </xf>
    <xf numFmtId="0" fontId="3" fillId="13" borderId="11" xfId="0" applyFont="1" applyFill="1" applyBorder="1" applyAlignment="1">
      <alignment horizontal="center"/>
    </xf>
    <xf numFmtId="0" fontId="3" fillId="13" borderId="38" xfId="0" applyFont="1" applyFill="1" applyBorder="1" applyAlignment="1">
      <alignment horizontal="center" vertical="center" wrapText="1" readingOrder="2"/>
    </xf>
    <xf numFmtId="0" fontId="3" fillId="13" borderId="39" xfId="0" applyFont="1" applyFill="1" applyBorder="1" applyAlignment="1">
      <alignment horizontal="center" vertical="center" wrapText="1" readingOrder="2"/>
    </xf>
    <xf numFmtId="0" fontId="3" fillId="13" borderId="3" xfId="0" applyFont="1" applyFill="1" applyBorder="1" applyAlignment="1">
      <alignment horizontal="center" vertical="center" wrapText="1" readingOrder="2"/>
    </xf>
    <xf numFmtId="0" fontId="3" fillId="0" borderId="13" xfId="0" applyFont="1" applyBorder="1" applyAlignment="1">
      <alignment horizontal="center" vertical="center" wrapText="1" readingOrder="2"/>
    </xf>
    <xf numFmtId="20" fontId="3" fillId="0" borderId="9" xfId="0" applyNumberFormat="1" applyFont="1" applyBorder="1" applyAlignment="1">
      <alignment horizontal="center"/>
    </xf>
    <xf numFmtId="0" fontId="12" fillId="15" borderId="1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2" fillId="15" borderId="1" xfId="1" applyFont="1" applyFill="1" applyBorder="1" applyAlignment="1" applyProtection="1">
      <alignment horizontal="center" vertical="center"/>
      <protection locked="0"/>
    </xf>
    <xf numFmtId="0" fontId="15" fillId="13" borderId="11" xfId="0" applyFont="1" applyFill="1" applyBorder="1" applyAlignment="1">
      <alignment horizontal="center" vertical="center" wrapText="1" readingOrder="2"/>
    </xf>
    <xf numFmtId="0" fontId="15" fillId="0" borderId="1" xfId="0" applyFont="1" applyBorder="1" applyAlignment="1">
      <alignment horizontal="center" vertical="center" wrapText="1" readingOrder="2"/>
    </xf>
    <xf numFmtId="0" fontId="15" fillId="0" borderId="15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center" wrapText="1" readingOrder="2"/>
    </xf>
    <xf numFmtId="20" fontId="0" fillId="0" borderId="1" xfId="0" applyNumberFormat="1" applyBorder="1" applyAlignment="1">
      <alignment horizontal="center"/>
    </xf>
    <xf numFmtId="0" fontId="15" fillId="0" borderId="17" xfId="0" applyFont="1" applyBorder="1" applyAlignment="1">
      <alignment horizontal="center" vertical="center" wrapText="1" readingOrder="2"/>
    </xf>
    <xf numFmtId="0" fontId="0" fillId="0" borderId="6" xfId="0" applyBorder="1" applyAlignment="1">
      <alignment horizontal="center"/>
    </xf>
    <xf numFmtId="0" fontId="15" fillId="0" borderId="7" xfId="0" applyFont="1" applyBorder="1" applyAlignment="1">
      <alignment horizontal="center" vertical="center" wrapText="1" readingOrder="2"/>
    </xf>
    <xf numFmtId="20" fontId="0" fillId="0" borderId="3" xfId="0" applyNumberFormat="1" applyBorder="1" applyAlignment="1">
      <alignment horizontal="center"/>
    </xf>
    <xf numFmtId="0" fontId="15" fillId="0" borderId="19" xfId="0" applyFont="1" applyBorder="1" applyAlignment="1">
      <alignment horizontal="center" vertical="center" wrapText="1" readingOrder="2"/>
    </xf>
    <xf numFmtId="0" fontId="15" fillId="0" borderId="24" xfId="0" applyFont="1" applyBorder="1" applyAlignment="1">
      <alignment horizontal="center" vertical="center" wrapText="1" readingOrder="2"/>
    </xf>
    <xf numFmtId="0" fontId="15" fillId="0" borderId="26" xfId="0" applyFont="1" applyBorder="1" applyAlignment="1">
      <alignment horizontal="center" vertical="center" wrapText="1" readingOrder="2"/>
    </xf>
    <xf numFmtId="0" fontId="0" fillId="0" borderId="29" xfId="0" applyBorder="1" applyAlignment="1">
      <alignment horizontal="center"/>
    </xf>
    <xf numFmtId="0" fontId="15" fillId="0" borderId="33" xfId="0" applyFont="1" applyBorder="1" applyAlignment="1">
      <alignment horizontal="center" vertical="center" wrapText="1" readingOrder="2"/>
    </xf>
    <xf numFmtId="0" fontId="0" fillId="0" borderId="32" xfId="0" applyBorder="1" applyAlignment="1">
      <alignment horizontal="center"/>
    </xf>
    <xf numFmtId="0" fontId="15" fillId="0" borderId="34" xfId="0" applyFont="1" applyBorder="1" applyAlignment="1">
      <alignment horizontal="center" vertical="center" wrapText="1" readingOrder="2"/>
    </xf>
    <xf numFmtId="0" fontId="0" fillId="0" borderId="11" xfId="0" applyBorder="1" applyAlignment="1">
      <alignment horizontal="center"/>
    </xf>
    <xf numFmtId="0" fontId="0" fillId="0" borderId="35" xfId="0" applyBorder="1" applyAlignment="1">
      <alignment horizontal="center"/>
    </xf>
    <xf numFmtId="0" fontId="15" fillId="13" borderId="3" xfId="0" applyFont="1" applyFill="1" applyBorder="1" applyAlignment="1">
      <alignment horizontal="center" vertical="center" wrapText="1" readingOrder="2"/>
    </xf>
    <xf numFmtId="0" fontId="10" fillId="22" borderId="1" xfId="1" applyFont="1" applyFill="1" applyBorder="1" applyAlignment="1">
      <alignment horizontal="center" vertical="center"/>
    </xf>
    <xf numFmtId="0" fontId="13" fillId="29" borderId="1" xfId="1" applyFont="1" applyFill="1" applyBorder="1" applyAlignment="1">
      <alignment horizontal="center" vertical="center"/>
    </xf>
    <xf numFmtId="0" fontId="13" fillId="13" borderId="1" xfId="1" applyFont="1" applyFill="1" applyBorder="1" applyAlignment="1">
      <alignment horizontal="center" vertical="center"/>
    </xf>
    <xf numFmtId="0" fontId="12" fillId="31" borderId="1" xfId="1" applyFont="1" applyFill="1" applyBorder="1" applyAlignment="1" applyProtection="1">
      <alignment horizontal="center" vertical="center"/>
      <protection locked="0"/>
    </xf>
    <xf numFmtId="0" fontId="7" fillId="32" borderId="1" xfId="0" applyFont="1" applyFill="1" applyBorder="1" applyAlignment="1">
      <alignment horizontal="center" vertical="center" wrapText="1"/>
    </xf>
    <xf numFmtId="0" fontId="14" fillId="33" borderId="1" xfId="0" applyFont="1" applyFill="1" applyBorder="1" applyAlignment="1">
      <alignment horizontal="center" vertical="center" wrapText="1"/>
    </xf>
    <xf numFmtId="0" fontId="14" fillId="33" borderId="1" xfId="0" applyFont="1" applyFill="1" applyBorder="1" applyAlignment="1">
      <alignment horizontal="center" vertical="center"/>
    </xf>
    <xf numFmtId="0" fontId="14" fillId="30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34" borderId="1" xfId="0" applyFont="1" applyFill="1" applyBorder="1" applyAlignment="1">
      <alignment horizontal="center" vertical="center" wrapText="1"/>
    </xf>
    <xf numFmtId="0" fontId="9" fillId="35" borderId="40" xfId="0" applyFont="1" applyFill="1" applyBorder="1"/>
    <xf numFmtId="0" fontId="9" fillId="35" borderId="41" xfId="0" applyFont="1" applyFill="1" applyBorder="1"/>
    <xf numFmtId="0" fontId="9" fillId="35" borderId="42" xfId="0" applyFont="1" applyFill="1" applyBorder="1"/>
    <xf numFmtId="0" fontId="9" fillId="35" borderId="26" xfId="0" applyFont="1" applyFill="1" applyBorder="1"/>
    <xf numFmtId="0" fontId="9" fillId="35" borderId="0" xfId="0" applyFont="1" applyFill="1"/>
    <xf numFmtId="0" fontId="9" fillId="35" borderId="43" xfId="0" applyFont="1" applyFill="1" applyBorder="1"/>
    <xf numFmtId="0" fontId="9" fillId="35" borderId="31" xfId="0" applyFont="1" applyFill="1" applyBorder="1"/>
    <xf numFmtId="0" fontId="9" fillId="35" borderId="44" xfId="0" applyFont="1" applyFill="1" applyBorder="1"/>
    <xf numFmtId="0" fontId="9" fillId="35" borderId="45" xfId="0" applyFont="1" applyFill="1" applyBorder="1"/>
    <xf numFmtId="0" fontId="17" fillId="36" borderId="1" xfId="0" applyFont="1" applyFill="1" applyBorder="1" applyAlignment="1">
      <alignment horizontal="center" vertical="center"/>
    </xf>
    <xf numFmtId="0" fontId="8" fillId="37" borderId="1" xfId="0" applyFont="1" applyFill="1" applyBorder="1" applyAlignment="1" applyProtection="1">
      <alignment horizontal="center" vertical="center"/>
      <protection locked="0"/>
    </xf>
    <xf numFmtId="0" fontId="17" fillId="39" borderId="1" xfId="0" applyFont="1" applyFill="1" applyBorder="1" applyAlignment="1" applyProtection="1">
      <alignment horizontal="center" vertical="center"/>
      <protection locked="0"/>
    </xf>
    <xf numFmtId="0" fontId="15" fillId="0" borderId="11" xfId="0" applyFont="1" applyBorder="1" applyAlignment="1">
      <alignment horizontal="center" vertical="center" wrapText="1" readingOrder="2"/>
    </xf>
    <xf numFmtId="0" fontId="15" fillId="13" borderId="10" xfId="0" applyFont="1" applyFill="1" applyBorder="1" applyAlignment="1">
      <alignment horizontal="center" vertical="center" wrapText="1" readingOrder="2"/>
    </xf>
    <xf numFmtId="20" fontId="0" fillId="0" borderId="18" xfId="0" applyNumberFormat="1" applyBorder="1" applyAlignment="1">
      <alignment horizontal="center"/>
    </xf>
    <xf numFmtId="20" fontId="0" fillId="0" borderId="51" xfId="0" applyNumberFormat="1" applyBorder="1" applyAlignment="1">
      <alignment horizontal="center"/>
    </xf>
    <xf numFmtId="20" fontId="0" fillId="0" borderId="52" xfId="0" applyNumberFormat="1" applyBorder="1" applyAlignment="1">
      <alignment horizontal="center"/>
    </xf>
    <xf numFmtId="20" fontId="0" fillId="0" borderId="11" xfId="0" applyNumberFormat="1" applyBorder="1" applyAlignment="1">
      <alignment horizontal="center"/>
    </xf>
    <xf numFmtId="20" fontId="0" fillId="0" borderId="53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2" xfId="0" applyBorder="1" applyAlignment="1">
      <alignment horizontal="center"/>
    </xf>
    <xf numFmtId="0" fontId="15" fillId="0" borderId="56" xfId="0" applyFont="1" applyBorder="1" applyAlignment="1">
      <alignment horizontal="center" vertical="center" wrapText="1" readingOrder="2"/>
    </xf>
    <xf numFmtId="0" fontId="15" fillId="13" borderId="57" xfId="0" applyFont="1" applyFill="1" applyBorder="1" applyAlignment="1">
      <alignment horizontal="center" vertical="center" wrapText="1" readingOrder="2"/>
    </xf>
    <xf numFmtId="20" fontId="0" fillId="0" borderId="10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15" fillId="0" borderId="62" xfId="0" applyFont="1" applyBorder="1" applyAlignment="1">
      <alignment horizontal="center" vertical="center" wrapText="1" readingOrder="2"/>
    </xf>
    <xf numFmtId="0" fontId="15" fillId="0" borderId="35" xfId="0" applyFont="1" applyBorder="1" applyAlignment="1">
      <alignment horizontal="center" vertical="center" wrapText="1" readingOrder="2"/>
    </xf>
    <xf numFmtId="0" fontId="15" fillId="0" borderId="52" xfId="0" applyFont="1" applyBorder="1" applyAlignment="1">
      <alignment horizontal="center" vertical="center" wrapText="1" readingOrder="2"/>
    </xf>
    <xf numFmtId="0" fontId="15" fillId="0" borderId="53" xfId="0" applyFont="1" applyBorder="1" applyAlignment="1">
      <alignment horizontal="center" vertical="center" wrapText="1" readingOrder="2"/>
    </xf>
    <xf numFmtId="0" fontId="15" fillId="0" borderId="43" xfId="0" applyFont="1" applyBorder="1" applyAlignment="1">
      <alignment horizontal="center" vertical="center" wrapText="1" readingOrder="2"/>
    </xf>
    <xf numFmtId="0" fontId="0" fillId="0" borderId="45" xfId="0" applyBorder="1" applyAlignment="1">
      <alignment horizontal="center"/>
    </xf>
    <xf numFmtId="0" fontId="15" fillId="0" borderId="66" xfId="0" applyFont="1" applyBorder="1" applyAlignment="1">
      <alignment horizontal="center" vertical="center" wrapText="1" readingOrder="2"/>
    </xf>
    <xf numFmtId="0" fontId="15" fillId="0" borderId="67" xfId="0" applyFont="1" applyBorder="1" applyAlignment="1">
      <alignment horizontal="center" vertical="center" wrapText="1" readingOrder="2"/>
    </xf>
    <xf numFmtId="20" fontId="0" fillId="0" borderId="45" xfId="0" applyNumberFormat="1" applyBorder="1" applyAlignment="1">
      <alignment horizontal="center"/>
    </xf>
    <xf numFmtId="0" fontId="15" fillId="0" borderId="55" xfId="0" applyFont="1" applyBorder="1" applyAlignment="1">
      <alignment horizontal="center" vertical="center" wrapText="1" readingOrder="2"/>
    </xf>
    <xf numFmtId="0" fontId="15" fillId="0" borderId="45" xfId="0" applyFont="1" applyBorder="1" applyAlignment="1">
      <alignment horizontal="center" vertical="center" wrapText="1" readingOrder="2"/>
    </xf>
    <xf numFmtId="20" fontId="0" fillId="0" borderId="57" xfId="0" applyNumberFormat="1" applyBorder="1" applyAlignment="1">
      <alignment horizontal="center"/>
    </xf>
    <xf numFmtId="0" fontId="15" fillId="0" borderId="32" xfId="0" applyFont="1" applyBorder="1" applyAlignment="1">
      <alignment horizontal="center" vertical="center" wrapText="1" readingOrder="2"/>
    </xf>
    <xf numFmtId="20" fontId="0" fillId="0" borderId="68" xfId="0" applyNumberFormat="1" applyBorder="1" applyAlignment="1">
      <alignment horizontal="center"/>
    </xf>
    <xf numFmtId="0" fontId="15" fillId="13" borderId="70" xfId="0" applyFont="1" applyFill="1" applyBorder="1" applyAlignment="1">
      <alignment horizontal="center" vertical="center" wrapText="1" readingOrder="2"/>
    </xf>
    <xf numFmtId="0" fontId="0" fillId="0" borderId="44" xfId="0" applyBorder="1" applyAlignment="1">
      <alignment horizontal="center"/>
    </xf>
    <xf numFmtId="20" fontId="0" fillId="0" borderId="51" xfId="0" applyNumberFormat="1" applyBorder="1" applyAlignment="1">
      <alignment horizontal="center" vertical="center"/>
    </xf>
    <xf numFmtId="20" fontId="0" fillId="0" borderId="53" xfId="0" applyNumberFormat="1" applyBorder="1" applyAlignment="1">
      <alignment horizontal="center" vertical="center"/>
    </xf>
    <xf numFmtId="20" fontId="0" fillId="0" borderId="52" xfId="0" applyNumberForma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0" borderId="57" xfId="0" applyNumberForma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 wrapText="1" readingOrder="2"/>
    </xf>
    <xf numFmtId="0" fontId="15" fillId="0" borderId="73" xfId="0" applyFont="1" applyBorder="1" applyAlignment="1">
      <alignment horizontal="center" vertical="center" wrapText="1" readingOrder="2"/>
    </xf>
    <xf numFmtId="0" fontId="15" fillId="0" borderId="77" xfId="0" applyFont="1" applyBorder="1" applyAlignment="1">
      <alignment horizontal="center" vertical="center" wrapText="1" readingOrder="2"/>
    </xf>
    <xf numFmtId="0" fontId="0" fillId="41" borderId="11" xfId="0" applyFill="1" applyBorder="1" applyAlignment="1">
      <alignment horizontal="center"/>
    </xf>
    <xf numFmtId="0" fontId="0" fillId="40" borderId="0" xfId="0" applyFill="1" applyAlignment="1">
      <alignment horizontal="center"/>
    </xf>
    <xf numFmtId="0" fontId="0" fillId="13" borderId="9" xfId="0" applyFill="1" applyBorder="1" applyAlignment="1">
      <alignment horizontal="center" vertical="center"/>
    </xf>
    <xf numFmtId="0" fontId="0" fillId="13" borderId="9" xfId="0" applyFill="1" applyBorder="1" applyAlignment="1">
      <alignment horizontal="center"/>
    </xf>
    <xf numFmtId="0" fontId="0" fillId="42" borderId="32" xfId="0" applyFill="1" applyBorder="1" applyAlignment="1">
      <alignment horizontal="center"/>
    </xf>
    <xf numFmtId="0" fontId="0" fillId="42" borderId="59" xfId="0" applyFill="1" applyBorder="1" applyAlignment="1">
      <alignment horizontal="center"/>
    </xf>
    <xf numFmtId="0" fontId="0" fillId="42" borderId="35" xfId="0" applyFill="1" applyBorder="1" applyAlignment="1">
      <alignment horizontal="center"/>
    </xf>
    <xf numFmtId="0" fontId="0" fillId="42" borderId="31" xfId="0" applyFill="1" applyBorder="1" applyAlignment="1">
      <alignment horizontal="center"/>
    </xf>
    <xf numFmtId="0" fontId="0" fillId="42" borderId="44" xfId="0" applyFill="1" applyBorder="1" applyAlignment="1">
      <alignment horizontal="center"/>
    </xf>
    <xf numFmtId="0" fontId="0" fillId="13" borderId="78" xfId="0" applyFill="1" applyBorder="1" applyAlignment="1">
      <alignment horizontal="center" vertical="center"/>
    </xf>
    <xf numFmtId="0" fontId="0" fillId="13" borderId="78" xfId="0" applyFill="1" applyBorder="1" applyAlignment="1">
      <alignment horizontal="center"/>
    </xf>
    <xf numFmtId="0" fontId="0" fillId="43" borderId="0" xfId="0" applyFill="1" applyAlignment="1">
      <alignment horizontal="center"/>
    </xf>
    <xf numFmtId="0" fontId="0" fillId="24" borderId="59" xfId="0" applyFill="1" applyBorder="1"/>
    <xf numFmtId="0" fontId="0" fillId="13" borderId="9" xfId="0" applyFill="1" applyBorder="1" applyAlignment="1">
      <alignment horizontal="right" indent="1"/>
    </xf>
    <xf numFmtId="0" fontId="0" fillId="24" borderId="44" xfId="0" applyFill="1" applyBorder="1"/>
    <xf numFmtId="0" fontId="0" fillId="24" borderId="31" xfId="0" applyFill="1" applyBorder="1"/>
    <xf numFmtId="0" fontId="0" fillId="43" borderId="1" xfId="0" applyFill="1" applyBorder="1" applyAlignment="1">
      <alignment horizontal="center"/>
    </xf>
    <xf numFmtId="0" fontId="15" fillId="13" borderId="0" xfId="0" applyFont="1" applyFill="1" applyBorder="1" applyAlignment="1">
      <alignment horizontal="center" vertical="center" wrapText="1" readingOrder="2"/>
    </xf>
    <xf numFmtId="0" fontId="15" fillId="0" borderId="0" xfId="0" applyFont="1" applyBorder="1" applyAlignment="1">
      <alignment horizontal="center" vertical="center" wrapText="1" readingOrder="2"/>
    </xf>
    <xf numFmtId="0" fontId="0" fillId="4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 wrapText="1" readingOrder="2"/>
    </xf>
    <xf numFmtId="0" fontId="0" fillId="0" borderId="0" xfId="0" applyFill="1" applyBorder="1" applyAlignment="1">
      <alignment horizontal="center"/>
    </xf>
    <xf numFmtId="0" fontId="15" fillId="13" borderId="80" xfId="0" applyFont="1" applyFill="1" applyBorder="1" applyAlignment="1">
      <alignment horizontal="center" vertical="center" wrapText="1" readingOrder="2"/>
    </xf>
    <xf numFmtId="0" fontId="15" fillId="0" borderId="81" xfId="0" applyFont="1" applyBorder="1" applyAlignment="1">
      <alignment horizontal="center" vertical="center" wrapText="1" readingOrder="2"/>
    </xf>
    <xf numFmtId="0" fontId="15" fillId="13" borderId="15" xfId="0" applyFont="1" applyFill="1" applyBorder="1" applyAlignment="1">
      <alignment horizontal="center" vertical="center" wrapText="1" readingOrder="2"/>
    </xf>
    <xf numFmtId="0" fontId="15" fillId="13" borderId="81" xfId="0" applyFont="1" applyFill="1" applyBorder="1" applyAlignment="1">
      <alignment horizontal="center" vertical="center" wrapText="1" readingOrder="2"/>
    </xf>
    <xf numFmtId="0" fontId="15" fillId="13" borderId="19" xfId="0" applyFont="1" applyFill="1" applyBorder="1" applyAlignment="1">
      <alignment horizontal="center" vertical="center" wrapText="1" readingOrder="2"/>
    </xf>
    <xf numFmtId="0" fontId="0" fillId="0" borderId="18" xfId="0" applyBorder="1" applyAlignment="1">
      <alignment horizontal="center"/>
    </xf>
    <xf numFmtId="0" fontId="0" fillId="0" borderId="0" xfId="0" applyBorder="1"/>
    <xf numFmtId="0" fontId="0" fillId="0" borderId="57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45" borderId="11" xfId="0" applyFill="1" applyBorder="1" applyAlignment="1"/>
    <xf numFmtId="0" fontId="0" fillId="20" borderId="0" xfId="0" applyFill="1" applyBorder="1" applyAlignment="1">
      <alignment horizontal="center"/>
    </xf>
    <xf numFmtId="0" fontId="15" fillId="20" borderId="0" xfId="0" applyFont="1" applyFill="1" applyBorder="1" applyAlignment="1">
      <alignment horizontal="center" vertical="center" wrapText="1" readingOrder="2"/>
    </xf>
    <xf numFmtId="20" fontId="0" fillId="20" borderId="0" xfId="0" applyNumberFormat="1" applyFill="1" applyBorder="1" applyAlignment="1">
      <alignment horizontal="center"/>
    </xf>
    <xf numFmtId="0" fontId="15" fillId="13" borderId="79" xfId="0" applyFont="1" applyFill="1" applyBorder="1" applyAlignment="1">
      <alignment horizontal="center" vertical="center" wrapText="1" readingOrder="2"/>
    </xf>
    <xf numFmtId="0" fontId="0" fillId="40" borderId="52" xfId="0" applyFill="1" applyBorder="1" applyAlignment="1">
      <alignment horizontal="center"/>
    </xf>
    <xf numFmtId="0" fontId="15" fillId="13" borderId="53" xfId="0" applyFont="1" applyFill="1" applyBorder="1" applyAlignment="1">
      <alignment horizontal="center" vertical="center" wrapText="1" readingOrder="2"/>
    </xf>
    <xf numFmtId="0" fontId="15" fillId="0" borderId="80" xfId="0" applyFont="1" applyBorder="1" applyAlignment="1">
      <alignment horizontal="center" vertical="center" wrapText="1" readingOrder="2"/>
    </xf>
    <xf numFmtId="0" fontId="15" fillId="0" borderId="57" xfId="0" applyFont="1" applyBorder="1" applyAlignment="1">
      <alignment horizontal="center" vertical="center" wrapText="1" readingOrder="2"/>
    </xf>
    <xf numFmtId="0" fontId="0" fillId="40" borderId="11" xfId="0" applyFill="1" applyBorder="1" applyAlignment="1">
      <alignment horizontal="center"/>
    </xf>
    <xf numFmtId="20" fontId="0" fillId="0" borderId="83" xfId="0" applyNumberFormat="1" applyBorder="1" applyAlignment="1">
      <alignment horizontal="center"/>
    </xf>
    <xf numFmtId="20" fontId="0" fillId="0" borderId="28" xfId="0" applyNumberFormat="1" applyBorder="1" applyAlignment="1">
      <alignment horizontal="center"/>
    </xf>
    <xf numFmtId="0" fontId="0" fillId="45" borderId="35" xfId="0" applyFill="1" applyBorder="1" applyAlignment="1"/>
    <xf numFmtId="20" fontId="0" fillId="0" borderId="84" xfId="0" applyNumberFormat="1" applyBorder="1" applyAlignment="1">
      <alignment horizontal="center" vertical="center"/>
    </xf>
    <xf numFmtId="0" fontId="0" fillId="40" borderId="57" xfId="0" applyFill="1" applyBorder="1" applyAlignment="1"/>
    <xf numFmtId="0" fontId="0" fillId="40" borderId="53" xfId="0" applyFill="1" applyBorder="1" applyAlignment="1"/>
    <xf numFmtId="0" fontId="0" fillId="40" borderId="52" xfId="0" applyFill="1" applyBorder="1" applyAlignment="1"/>
    <xf numFmtId="0" fontId="0" fillId="0" borderId="85" xfId="0" applyBorder="1" applyAlignment="1">
      <alignment horizontal="center"/>
    </xf>
    <xf numFmtId="20" fontId="0" fillId="0" borderId="68" xfId="0" applyNumberFormat="1" applyBorder="1" applyAlignment="1">
      <alignment horizontal="center" vertical="center"/>
    </xf>
    <xf numFmtId="0" fontId="0" fillId="0" borderId="86" xfId="0" applyBorder="1" applyAlignment="1">
      <alignment horizontal="center"/>
    </xf>
    <xf numFmtId="0" fontId="0" fillId="0" borderId="87" xfId="0" applyBorder="1" applyAlignment="1">
      <alignment horizontal="center"/>
    </xf>
    <xf numFmtId="0" fontId="15" fillId="13" borderId="40" xfId="0" applyFont="1" applyFill="1" applyBorder="1" applyAlignment="1">
      <alignment horizontal="center" vertical="center" wrapText="1" readingOrder="2"/>
    </xf>
    <xf numFmtId="0" fontId="15" fillId="13" borderId="42" xfId="0" applyFont="1" applyFill="1" applyBorder="1" applyAlignment="1">
      <alignment horizontal="center" vertical="center" wrapText="1" readingOrder="2"/>
    </xf>
    <xf numFmtId="20" fontId="0" fillId="0" borderId="6" xfId="0" applyNumberFormat="1" applyBorder="1" applyAlignment="1">
      <alignment horizontal="center"/>
    </xf>
    <xf numFmtId="20" fontId="0" fillId="0" borderId="82" xfId="0" applyNumberForma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20" fontId="0" fillId="0" borderId="10" xfId="0" applyNumberFormat="1" applyFont="1" applyBorder="1" applyAlignment="1">
      <alignment horizontal="center"/>
    </xf>
    <xf numFmtId="20" fontId="0" fillId="0" borderId="14" xfId="0" applyNumberFormat="1" applyFont="1" applyBorder="1" applyAlignment="1">
      <alignment horizontal="center"/>
    </xf>
    <xf numFmtId="20" fontId="0" fillId="0" borderId="51" xfId="0" applyNumberFormat="1" applyFont="1" applyBorder="1" applyAlignment="1">
      <alignment horizontal="center"/>
    </xf>
    <xf numFmtId="20" fontId="0" fillId="0" borderId="18" xfId="0" applyNumberFormat="1" applyFont="1" applyBorder="1" applyAlignment="1">
      <alignment horizontal="center"/>
    </xf>
    <xf numFmtId="0" fontId="15" fillId="13" borderId="17" xfId="0" applyFont="1" applyFill="1" applyBorder="1" applyAlignment="1">
      <alignment horizontal="center" vertical="center" wrapText="1" readingOrder="2"/>
    </xf>
    <xf numFmtId="0" fontId="15" fillId="0" borderId="28" xfId="0" applyFont="1" applyBorder="1" applyAlignment="1">
      <alignment horizontal="center"/>
    </xf>
    <xf numFmtId="20" fontId="0" fillId="0" borderId="57" xfId="0" applyNumberFormat="1" applyFont="1" applyBorder="1" applyAlignment="1">
      <alignment horizontal="center"/>
    </xf>
    <xf numFmtId="20" fontId="0" fillId="0" borderId="52" xfId="0" applyNumberFormat="1" applyFont="1" applyBorder="1" applyAlignment="1">
      <alignment horizontal="center"/>
    </xf>
    <xf numFmtId="20" fontId="0" fillId="0" borderId="11" xfId="0" applyNumberFormat="1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5" fillId="0" borderId="79" xfId="0" applyFont="1" applyBorder="1" applyAlignment="1">
      <alignment horizontal="center" vertical="center" wrapText="1" readingOrder="2"/>
    </xf>
    <xf numFmtId="0" fontId="15" fillId="0" borderId="22" xfId="0" applyFont="1" applyBorder="1" applyAlignment="1">
      <alignment horizontal="center" vertical="center" wrapText="1" readingOrder="2"/>
    </xf>
    <xf numFmtId="0" fontId="15" fillId="0" borderId="71" xfId="0" applyFont="1" applyBorder="1" applyAlignment="1">
      <alignment horizontal="center" vertical="center" wrapText="1" readingOrder="2"/>
    </xf>
    <xf numFmtId="0" fontId="15" fillId="13" borderId="32" xfId="0" applyFont="1" applyFill="1" applyBorder="1" applyAlignment="1">
      <alignment horizontal="center" vertical="center" wrapText="1" readingOrder="2"/>
    </xf>
    <xf numFmtId="0" fontId="15" fillId="13" borderId="34" xfId="0" applyFont="1" applyFill="1" applyBorder="1" applyAlignment="1">
      <alignment horizontal="center" vertical="center" wrapText="1" readingOrder="2"/>
    </xf>
    <xf numFmtId="0" fontId="15" fillId="0" borderId="35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5" fillId="0" borderId="47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15" fillId="0" borderId="88" xfId="0" applyFont="1" applyBorder="1" applyAlignment="1">
      <alignment horizontal="center" vertical="center" wrapText="1" readingOrder="2"/>
    </xf>
    <xf numFmtId="0" fontId="0" fillId="0" borderId="31" xfId="0" applyBorder="1" applyAlignment="1">
      <alignment horizontal="center"/>
    </xf>
    <xf numFmtId="0" fontId="15" fillId="13" borderId="77" xfId="0" applyFont="1" applyFill="1" applyBorder="1" applyAlignment="1">
      <alignment horizontal="center" vertical="center" wrapText="1" readingOrder="2"/>
    </xf>
    <xf numFmtId="0" fontId="15" fillId="0" borderId="39" xfId="0" applyFont="1" applyBorder="1" applyAlignment="1">
      <alignment horizontal="center" vertical="center" wrapText="1" readingOrder="2"/>
    </xf>
    <xf numFmtId="0" fontId="0" fillId="13" borderId="11" xfId="0" applyFill="1" applyBorder="1" applyAlignment="1">
      <alignment horizontal="center"/>
    </xf>
    <xf numFmtId="0" fontId="22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center" vertical="center" readingOrder="2"/>
    </xf>
    <xf numFmtId="0" fontId="0" fillId="24" borderId="26" xfId="0" applyFill="1" applyBorder="1" applyAlignment="1">
      <alignment horizontal="center"/>
    </xf>
    <xf numFmtId="0" fontId="0" fillId="24" borderId="0" xfId="0" applyFill="1" applyBorder="1" applyAlignment="1">
      <alignment horizontal="center"/>
    </xf>
    <xf numFmtId="0" fontId="0" fillId="24" borderId="43" xfId="0" applyFill="1" applyBorder="1" applyAlignment="1">
      <alignment horizontal="center"/>
    </xf>
    <xf numFmtId="0" fontId="0" fillId="44" borderId="32" xfId="0" applyFill="1" applyBorder="1" applyAlignment="1">
      <alignment horizontal="center"/>
    </xf>
    <xf numFmtId="0" fontId="0" fillId="44" borderId="59" xfId="0" applyFill="1" applyBorder="1" applyAlignment="1">
      <alignment horizontal="center"/>
    </xf>
    <xf numFmtId="0" fontId="0" fillId="44" borderId="35" xfId="0" applyFill="1" applyBorder="1" applyAlignment="1">
      <alignment horizontal="center"/>
    </xf>
    <xf numFmtId="0" fontId="0" fillId="40" borderId="57" xfId="0" applyFill="1" applyBorder="1" applyAlignment="1">
      <alignment horizontal="center"/>
    </xf>
    <xf numFmtId="0" fontId="0" fillId="40" borderId="53" xfId="0" applyFill="1" applyBorder="1" applyAlignment="1">
      <alignment horizontal="center"/>
    </xf>
    <xf numFmtId="0" fontId="9" fillId="40" borderId="32" xfId="0" applyFont="1" applyFill="1" applyBorder="1" applyAlignment="1">
      <alignment horizontal="center"/>
    </xf>
    <xf numFmtId="0" fontId="9" fillId="40" borderId="59" xfId="0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0" fillId="0" borderId="14" xfId="0" applyBorder="1" applyAlignment="1">
      <alignment horizontal="center"/>
    </xf>
    <xf numFmtId="0" fontId="0" fillId="13" borderId="57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13" borderId="57" xfId="0" applyFill="1" applyBorder="1" applyAlignment="1">
      <alignment horizontal="center" vertical="center"/>
    </xf>
    <xf numFmtId="0" fontId="9" fillId="29" borderId="32" xfId="0" applyFont="1" applyFill="1" applyBorder="1" applyAlignment="1"/>
    <xf numFmtId="0" fontId="9" fillId="29" borderId="59" xfId="0" applyFont="1" applyFill="1" applyBorder="1" applyAlignment="1"/>
    <xf numFmtId="0" fontId="9" fillId="29" borderId="35" xfId="0" applyFont="1" applyFill="1" applyBorder="1" applyAlignment="1"/>
    <xf numFmtId="0" fontId="0" fillId="41" borderId="32" xfId="0" applyFill="1" applyBorder="1" applyAlignment="1"/>
    <xf numFmtId="0" fontId="0" fillId="41" borderId="59" xfId="0" applyFill="1" applyBorder="1" applyAlignment="1"/>
    <xf numFmtId="0" fontId="0" fillId="41" borderId="35" xfId="0" applyFill="1" applyBorder="1" applyAlignment="1"/>
    <xf numFmtId="0" fontId="0" fillId="44" borderId="32" xfId="0" applyFill="1" applyBorder="1" applyAlignment="1"/>
    <xf numFmtId="0" fontId="0" fillId="44" borderId="59" xfId="0" applyFill="1" applyBorder="1" applyAlignment="1"/>
    <xf numFmtId="0" fontId="0" fillId="44" borderId="35" xfId="0" applyFill="1" applyBorder="1" applyAlignment="1"/>
    <xf numFmtId="0" fontId="0" fillId="0" borderId="89" xfId="0" applyBorder="1" applyAlignment="1">
      <alignment horizontal="center"/>
    </xf>
    <xf numFmtId="0" fontId="26" fillId="0" borderId="0" xfId="0" applyFont="1" applyAlignment="1">
      <alignment horizontal="right" vertical="center" readingOrder="2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4" fillId="0" borderId="15" xfId="0" applyFont="1" applyBorder="1" applyAlignment="1">
      <alignment horizontal="center" vertical="center" wrapText="1" readingOrder="2"/>
    </xf>
    <xf numFmtId="0" fontId="4" fillId="0" borderId="17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/>
    </xf>
    <xf numFmtId="0" fontId="4" fillId="0" borderId="51" xfId="0" applyFont="1" applyBorder="1" applyAlignment="1">
      <alignment horizontal="center" vertical="center" wrapText="1" readingOrder="2"/>
    </xf>
    <xf numFmtId="0" fontId="4" fillId="0" borderId="42" xfId="0" applyFont="1" applyBorder="1" applyAlignment="1">
      <alignment horizontal="center" vertical="center" wrapText="1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57" xfId="0" applyFont="1" applyBorder="1" applyAlignment="1">
      <alignment horizontal="center" vertical="center" wrapText="1" readingOrder="2"/>
    </xf>
    <xf numFmtId="0" fontId="4" fillId="0" borderId="35" xfId="0" applyFont="1" applyBorder="1" applyAlignment="1">
      <alignment horizontal="center" vertical="center" wrapText="1" readingOrder="2"/>
    </xf>
    <xf numFmtId="0" fontId="4" fillId="0" borderId="0" xfId="0" applyFont="1" applyBorder="1" applyAlignment="1">
      <alignment horizontal="center" vertical="center" wrapText="1" readingOrder="2"/>
    </xf>
    <xf numFmtId="0" fontId="4" fillId="0" borderId="43" xfId="0" applyFont="1" applyBorder="1" applyAlignment="1">
      <alignment horizontal="center" vertical="center" wrapText="1" readingOrder="2"/>
    </xf>
    <xf numFmtId="0" fontId="4" fillId="0" borderId="50" xfId="0" applyFont="1" applyBorder="1" applyAlignment="1">
      <alignment horizontal="center" vertical="center" wrapText="1" readingOrder="2"/>
    </xf>
    <xf numFmtId="0" fontId="4" fillId="0" borderId="14" xfId="0" applyFont="1" applyBorder="1" applyAlignment="1">
      <alignment horizontal="center" vertical="center" wrapText="1" readingOrder="2"/>
    </xf>
    <xf numFmtId="0" fontId="4" fillId="0" borderId="45" xfId="0" applyFont="1" applyBorder="1" applyAlignment="1">
      <alignment horizontal="center"/>
    </xf>
    <xf numFmtId="0" fontId="4" fillId="0" borderId="86" xfId="0" applyFont="1" applyBorder="1" applyAlignment="1">
      <alignment horizontal="center"/>
    </xf>
    <xf numFmtId="0" fontId="4" fillId="0" borderId="73" xfId="0" applyFont="1" applyBorder="1" applyAlignment="1">
      <alignment horizontal="center" vertical="center" wrapText="1" readingOrder="2"/>
    </xf>
    <xf numFmtId="0" fontId="4" fillId="0" borderId="32" xfId="0" applyFont="1" applyBorder="1" applyAlignment="1">
      <alignment horizontal="center"/>
    </xf>
    <xf numFmtId="0" fontId="4" fillId="0" borderId="77" xfId="0" applyFont="1" applyBorder="1" applyAlignment="1">
      <alignment horizontal="center" vertical="center" wrapText="1" readingOrder="2"/>
    </xf>
    <xf numFmtId="0" fontId="4" fillId="0" borderId="3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3" xfId="0" applyFont="1" applyBorder="1" applyAlignment="1">
      <alignment horizontal="center" vertical="center" wrapText="1" readingOrder="2"/>
    </xf>
    <xf numFmtId="0" fontId="4" fillId="0" borderId="0" xfId="0" applyFont="1" applyAlignment="1">
      <alignment horizontal="center" vertical="center" wrapText="1" readingOrder="2"/>
    </xf>
    <xf numFmtId="0" fontId="4" fillId="0" borderId="58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30" fillId="0" borderId="0" xfId="0" applyFont="1" applyAlignment="1"/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/>
    </xf>
    <xf numFmtId="0" fontId="15" fillId="43" borderId="37" xfId="0" applyFont="1" applyFill="1" applyBorder="1" applyAlignment="1">
      <alignment horizontal="center" vertical="center" wrapText="1" readingOrder="2"/>
    </xf>
    <xf numFmtId="0" fontId="30" fillId="0" borderId="0" xfId="0" applyFont="1"/>
    <xf numFmtId="0" fontId="30" fillId="0" borderId="0" xfId="0" applyFont="1" applyAlignment="1">
      <alignment horizontal="center"/>
    </xf>
    <xf numFmtId="14" fontId="30" fillId="0" borderId="0" xfId="0" applyNumberFormat="1" applyFont="1" applyAlignment="1">
      <alignment horizontal="center"/>
    </xf>
    <xf numFmtId="0" fontId="32" fillId="13" borderId="10" xfId="0" applyFont="1" applyFill="1" applyBorder="1" applyAlignment="1">
      <alignment horizontal="center" vertical="center"/>
    </xf>
    <xf numFmtId="0" fontId="4" fillId="13" borderId="5" xfId="0" applyFont="1" applyFill="1" applyBorder="1" applyAlignment="1">
      <alignment horizontal="center" vertical="center" wrapText="1" readingOrder="2"/>
    </xf>
    <xf numFmtId="0" fontId="4" fillId="13" borderId="13" xfId="0" applyFont="1" applyFill="1" applyBorder="1" applyAlignment="1">
      <alignment horizontal="center" vertical="center" wrapText="1" readingOrder="2"/>
    </xf>
    <xf numFmtId="0" fontId="4" fillId="13" borderId="11" xfId="0" applyFont="1" applyFill="1" applyBorder="1" applyAlignment="1">
      <alignment horizontal="center" vertical="center" wrapText="1" readingOrder="2"/>
    </xf>
    <xf numFmtId="0" fontId="4" fillId="13" borderId="12" xfId="0" applyFont="1" applyFill="1" applyBorder="1" applyAlignment="1">
      <alignment horizontal="center" vertical="center" wrapText="1" readingOrder="2"/>
    </xf>
    <xf numFmtId="0" fontId="4" fillId="13" borderId="10" xfId="0" applyFont="1" applyFill="1" applyBorder="1" applyAlignment="1">
      <alignment horizontal="center" vertical="center" wrapText="1" readingOrder="2"/>
    </xf>
    <xf numFmtId="0" fontId="32" fillId="13" borderId="1" xfId="0" applyFont="1" applyFill="1" applyBorder="1" applyAlignment="1">
      <alignment horizontal="center"/>
    </xf>
    <xf numFmtId="0" fontId="4" fillId="0" borderId="16" xfId="0" applyFont="1" applyBorder="1" applyAlignment="1">
      <alignment horizontal="center" vertical="center" wrapText="1" readingOrder="2"/>
    </xf>
    <xf numFmtId="20" fontId="30" fillId="0" borderId="5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 readingOrder="2"/>
    </xf>
    <xf numFmtId="0" fontId="4" fillId="0" borderId="8" xfId="0" applyFont="1" applyBorder="1" applyAlignment="1">
      <alignment horizontal="center" vertical="center" wrapText="1" readingOrder="2"/>
    </xf>
    <xf numFmtId="20" fontId="30" fillId="0" borderId="57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 readingOrder="2"/>
    </xf>
    <xf numFmtId="20" fontId="30" fillId="0" borderId="11" xfId="0" applyNumberFormat="1" applyFont="1" applyBorder="1" applyAlignment="1">
      <alignment horizontal="center" vertical="center"/>
    </xf>
    <xf numFmtId="20" fontId="30" fillId="0" borderId="11" xfId="0" applyNumberFormat="1" applyFont="1" applyBorder="1" applyAlignment="1">
      <alignment horizontal="center"/>
    </xf>
    <xf numFmtId="0" fontId="4" fillId="0" borderId="53" xfId="0" applyFont="1" applyBorder="1" applyAlignment="1">
      <alignment horizontal="center" vertical="center" wrapText="1" readingOrder="2"/>
    </xf>
    <xf numFmtId="20" fontId="30" fillId="0" borderId="53" xfId="0" applyNumberFormat="1" applyFont="1" applyBorder="1" applyAlignment="1">
      <alignment horizontal="center"/>
    </xf>
    <xf numFmtId="20" fontId="30" fillId="0" borderId="53" xfId="0" applyNumberFormat="1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 wrapText="1" readingOrder="2"/>
    </xf>
    <xf numFmtId="0" fontId="4" fillId="0" borderId="52" xfId="0" applyFont="1" applyBorder="1" applyAlignment="1">
      <alignment horizontal="center" vertical="center" wrapText="1" readingOrder="2"/>
    </xf>
    <xf numFmtId="0" fontId="4" fillId="0" borderId="44" xfId="0" applyFont="1" applyBorder="1" applyAlignment="1">
      <alignment horizontal="center" vertical="center" wrapText="1" readingOrder="2"/>
    </xf>
    <xf numFmtId="0" fontId="4" fillId="0" borderId="33" xfId="0" applyFont="1" applyBorder="1" applyAlignment="1">
      <alignment horizontal="center" vertical="center" wrapText="1" readingOrder="2"/>
    </xf>
    <xf numFmtId="0" fontId="30" fillId="0" borderId="52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74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20" fontId="30" fillId="0" borderId="52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0" fontId="30" fillId="0" borderId="35" xfId="0" applyFont="1" applyBorder="1" applyAlignment="1">
      <alignment horizontal="center"/>
    </xf>
    <xf numFmtId="20" fontId="30" fillId="0" borderId="52" xfId="0" applyNumberFormat="1" applyFont="1" applyBorder="1" applyAlignment="1">
      <alignment horizontal="center"/>
    </xf>
    <xf numFmtId="0" fontId="4" fillId="13" borderId="57" xfId="0" applyFont="1" applyFill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20" fontId="30" fillId="0" borderId="51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 readingOrder="2"/>
    </xf>
    <xf numFmtId="0" fontId="4" fillId="0" borderId="40" xfId="0" applyFont="1" applyBorder="1" applyAlignment="1">
      <alignment horizontal="center" vertical="center" wrapText="1" readingOrder="2"/>
    </xf>
    <xf numFmtId="0" fontId="4" fillId="0" borderId="72" xfId="0" applyFont="1" applyBorder="1" applyAlignment="1">
      <alignment horizontal="center" vertical="center" wrapText="1" readingOrder="2"/>
    </xf>
    <xf numFmtId="20" fontId="30" fillId="0" borderId="5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 vertical="center" wrapText="1" readingOrder="2"/>
    </xf>
    <xf numFmtId="0" fontId="4" fillId="0" borderId="46" xfId="0" applyFont="1" applyBorder="1" applyAlignment="1">
      <alignment horizontal="center" vertical="center" wrapText="1" readingOrder="2"/>
    </xf>
    <xf numFmtId="0" fontId="4" fillId="0" borderId="47" xfId="0" applyFont="1" applyBorder="1" applyAlignment="1">
      <alignment horizontal="center" vertical="center" wrapText="1" readingOrder="2"/>
    </xf>
    <xf numFmtId="0" fontId="4" fillId="0" borderId="59" xfId="0" applyFont="1" applyBorder="1" applyAlignment="1">
      <alignment horizontal="center" vertical="center" wrapText="1" readingOrder="2"/>
    </xf>
    <xf numFmtId="0" fontId="4" fillId="0" borderId="89" xfId="0" applyFont="1" applyBorder="1" applyAlignment="1">
      <alignment horizontal="center" vertical="center" wrapText="1" readingOrder="2"/>
    </xf>
    <xf numFmtId="0" fontId="4" fillId="0" borderId="87" xfId="0" applyFont="1" applyBorder="1" applyAlignment="1">
      <alignment horizontal="center" vertical="center" wrapText="1" readingOrder="2"/>
    </xf>
    <xf numFmtId="0" fontId="32" fillId="13" borderId="11" xfId="0" applyFont="1" applyFill="1" applyBorder="1" applyAlignment="1">
      <alignment horizontal="center"/>
    </xf>
    <xf numFmtId="0" fontId="32" fillId="13" borderId="20" xfId="0" applyFont="1" applyFill="1" applyBorder="1" applyAlignment="1">
      <alignment horizontal="center"/>
    </xf>
    <xf numFmtId="0" fontId="4" fillId="13" borderId="22" xfId="0" applyFont="1" applyFill="1" applyBorder="1" applyAlignment="1">
      <alignment horizontal="center" vertical="center" wrapText="1" readingOrder="2"/>
    </xf>
    <xf numFmtId="0" fontId="4" fillId="13" borderId="21" xfId="0" applyFont="1" applyFill="1" applyBorder="1" applyAlignment="1">
      <alignment horizontal="center" vertical="center" wrapText="1" readingOrder="2"/>
    </xf>
    <xf numFmtId="0" fontId="4" fillId="13" borderId="23" xfId="0" applyFont="1" applyFill="1" applyBorder="1" applyAlignment="1">
      <alignment horizontal="center" vertical="center" wrapText="1" readingOrder="2"/>
    </xf>
    <xf numFmtId="0" fontId="30" fillId="0" borderId="0" xfId="0" applyFont="1" applyAlignment="1">
      <alignment horizontal="center" vertical="top"/>
    </xf>
    <xf numFmtId="0" fontId="4" fillId="0" borderId="24" xfId="0" applyFont="1" applyBorder="1" applyAlignment="1">
      <alignment horizontal="center" vertical="center" wrapText="1" readingOrder="2"/>
    </xf>
    <xf numFmtId="20" fontId="30" fillId="0" borderId="25" xfId="0" applyNumberFormat="1" applyFont="1" applyBorder="1" applyAlignment="1">
      <alignment horizontal="center" vertical="center"/>
    </xf>
    <xf numFmtId="20" fontId="30" fillId="0" borderId="25" xfId="0" applyNumberFormat="1" applyFont="1" applyBorder="1" applyAlignment="1">
      <alignment horizontal="center"/>
    </xf>
    <xf numFmtId="0" fontId="4" fillId="0" borderId="26" xfId="0" applyFont="1" applyBorder="1" applyAlignment="1">
      <alignment horizontal="center" vertical="center" wrapText="1" readingOrder="2"/>
    </xf>
    <xf numFmtId="0" fontId="30" fillId="0" borderId="28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 wrapText="1" readingOrder="2"/>
    </xf>
    <xf numFmtId="20" fontId="30" fillId="0" borderId="30" xfId="0" applyNumberFormat="1" applyFont="1" applyBorder="1" applyAlignment="1">
      <alignment horizontal="center" vertical="center"/>
    </xf>
    <xf numFmtId="20" fontId="30" fillId="0" borderId="30" xfId="0" applyNumberFormat="1" applyFont="1" applyBorder="1" applyAlignment="1">
      <alignment horizontal="center"/>
    </xf>
    <xf numFmtId="0" fontId="4" fillId="13" borderId="1" xfId="0" applyFont="1" applyFill="1" applyBorder="1" applyAlignment="1">
      <alignment horizontal="center" vertical="center" wrapText="1" readingOrder="2"/>
    </xf>
    <xf numFmtId="0" fontId="4" fillId="13" borderId="47" xfId="0" applyFont="1" applyFill="1" applyBorder="1" applyAlignment="1">
      <alignment horizontal="center" vertical="center" wrapText="1" readingOrder="2"/>
    </xf>
    <xf numFmtId="20" fontId="30" fillId="0" borderId="64" xfId="0" applyNumberFormat="1" applyFont="1" applyBorder="1" applyAlignment="1">
      <alignment horizontal="center"/>
    </xf>
    <xf numFmtId="0" fontId="4" fillId="0" borderId="61" xfId="0" applyFont="1" applyBorder="1" applyAlignment="1">
      <alignment horizontal="center" vertical="center" wrapText="1" readingOrder="2"/>
    </xf>
    <xf numFmtId="20" fontId="30" fillId="0" borderId="35" xfId="0" applyNumberFormat="1" applyFont="1" applyBorder="1" applyAlignment="1">
      <alignment horizontal="center"/>
    </xf>
    <xf numFmtId="0" fontId="4" fillId="0" borderId="56" xfId="0" applyFont="1" applyBorder="1" applyAlignment="1">
      <alignment horizontal="center" vertical="center" wrapText="1" readingOrder="2"/>
    </xf>
    <xf numFmtId="20" fontId="30" fillId="0" borderId="43" xfId="0" applyNumberFormat="1" applyFont="1" applyBorder="1" applyAlignment="1">
      <alignment horizontal="center"/>
    </xf>
    <xf numFmtId="0" fontId="4" fillId="0" borderId="66" xfId="0" applyFont="1" applyBorder="1" applyAlignment="1">
      <alignment horizontal="center" vertical="center" wrapText="1" readingOrder="2"/>
    </xf>
    <xf numFmtId="0" fontId="4" fillId="0" borderId="31" xfId="0" applyFont="1" applyBorder="1" applyAlignment="1">
      <alignment horizontal="center" vertical="center" wrapText="1" readingOrder="2"/>
    </xf>
    <xf numFmtId="0" fontId="4" fillId="0" borderId="34" xfId="0" applyFont="1" applyBorder="1" applyAlignment="1">
      <alignment horizontal="center" vertical="center" wrapText="1" readingOrder="2"/>
    </xf>
    <xf numFmtId="20" fontId="30" fillId="0" borderId="45" xfId="0" applyNumberFormat="1" applyFont="1" applyBorder="1" applyAlignment="1">
      <alignment horizontal="center"/>
    </xf>
    <xf numFmtId="20" fontId="30" fillId="0" borderId="36" xfId="0" applyNumberFormat="1" applyFont="1" applyBorder="1" applyAlignment="1">
      <alignment horizontal="center"/>
    </xf>
    <xf numFmtId="0" fontId="32" fillId="13" borderId="20" xfId="0" applyFont="1" applyFill="1" applyBorder="1" applyAlignment="1">
      <alignment horizontal="center" vertical="top"/>
    </xf>
    <xf numFmtId="0" fontId="4" fillId="13" borderId="71" xfId="0" applyFont="1" applyFill="1" applyBorder="1" applyAlignment="1">
      <alignment horizontal="center" vertical="center" wrapText="1" readingOrder="2"/>
    </xf>
    <xf numFmtId="0" fontId="4" fillId="13" borderId="70" xfId="0" applyFont="1" applyFill="1" applyBorder="1" applyAlignment="1">
      <alignment horizontal="center" vertical="center" wrapText="1" readingOrder="2"/>
    </xf>
    <xf numFmtId="20" fontId="30" fillId="0" borderId="68" xfId="0" applyNumberFormat="1" applyFont="1" applyBorder="1" applyAlignment="1">
      <alignment horizontal="center"/>
    </xf>
    <xf numFmtId="20" fontId="30" fillId="0" borderId="37" xfId="0" applyNumberFormat="1" applyFont="1" applyBorder="1" applyAlignment="1">
      <alignment horizontal="center"/>
    </xf>
    <xf numFmtId="0" fontId="4" fillId="0" borderId="69" xfId="0" applyFont="1" applyBorder="1" applyAlignment="1">
      <alignment horizontal="center" vertical="center" wrapText="1" readingOrder="2"/>
    </xf>
    <xf numFmtId="0" fontId="30" fillId="0" borderId="44" xfId="0" applyFont="1" applyBorder="1" applyAlignment="1">
      <alignment horizontal="center"/>
    </xf>
    <xf numFmtId="0" fontId="30" fillId="0" borderId="45" xfId="0" applyFont="1" applyBorder="1" applyAlignment="1">
      <alignment horizontal="center"/>
    </xf>
    <xf numFmtId="0" fontId="32" fillId="13" borderId="11" xfId="0" applyFont="1" applyFill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0" fontId="32" fillId="13" borderId="1" xfId="0" applyFont="1" applyFill="1" applyBorder="1" applyAlignment="1">
      <alignment horizontal="center" vertical="center"/>
    </xf>
    <xf numFmtId="0" fontId="4" fillId="13" borderId="61" xfId="0" applyFont="1" applyFill="1" applyBorder="1" applyAlignment="1">
      <alignment horizontal="center" vertical="center" wrapText="1" readingOrder="2"/>
    </xf>
    <xf numFmtId="20" fontId="30" fillId="0" borderId="1" xfId="0" applyNumberFormat="1" applyFont="1" applyBorder="1" applyAlignment="1">
      <alignment horizontal="center"/>
    </xf>
    <xf numFmtId="20" fontId="30" fillId="0" borderId="10" xfId="0" applyNumberFormat="1" applyFont="1" applyBorder="1" applyAlignment="1">
      <alignment horizontal="center"/>
    </xf>
    <xf numFmtId="20" fontId="30" fillId="0" borderId="18" xfId="0" applyNumberFormat="1" applyFont="1" applyBorder="1" applyAlignment="1">
      <alignment horizontal="center"/>
    </xf>
    <xf numFmtId="20" fontId="30" fillId="0" borderId="3" xfId="0" applyNumberFormat="1" applyFont="1" applyBorder="1" applyAlignment="1">
      <alignment horizontal="center"/>
    </xf>
    <xf numFmtId="0" fontId="4" fillId="0" borderId="62" xfId="0" applyFont="1" applyBorder="1" applyAlignment="1">
      <alignment horizontal="center" vertical="center" wrapText="1" readingOrder="2"/>
    </xf>
    <xf numFmtId="0" fontId="4" fillId="0" borderId="32" xfId="0" applyFont="1" applyBorder="1" applyAlignment="1">
      <alignment horizontal="center" vertical="center" wrapText="1" readingOrder="2"/>
    </xf>
    <xf numFmtId="0" fontId="30" fillId="0" borderId="58" xfId="0" applyFont="1" applyBorder="1" applyAlignment="1">
      <alignment horizontal="center"/>
    </xf>
    <xf numFmtId="0" fontId="30" fillId="0" borderId="47" xfId="0" applyFont="1" applyBorder="1" applyAlignment="1">
      <alignment horizontal="center"/>
    </xf>
    <xf numFmtId="20" fontId="30" fillId="0" borderId="50" xfId="0" applyNumberFormat="1" applyFont="1" applyBorder="1" applyAlignment="1">
      <alignment horizontal="center" vertical="center"/>
    </xf>
    <xf numFmtId="20" fontId="30" fillId="0" borderId="18" xfId="0" applyNumberFormat="1" applyFont="1" applyBorder="1" applyAlignment="1">
      <alignment horizontal="center" vertical="center"/>
    </xf>
    <xf numFmtId="20" fontId="30" fillId="0" borderId="35" xfId="0" applyNumberFormat="1" applyFont="1" applyBorder="1" applyAlignment="1">
      <alignment horizontal="center" vertical="center"/>
    </xf>
    <xf numFmtId="0" fontId="4" fillId="13" borderId="38" xfId="0" applyFont="1" applyFill="1" applyBorder="1" applyAlignment="1">
      <alignment horizontal="center" vertical="center" wrapText="1" readingOrder="2"/>
    </xf>
    <xf numFmtId="0" fontId="4" fillId="13" borderId="39" xfId="0" applyFont="1" applyFill="1" applyBorder="1" applyAlignment="1">
      <alignment horizontal="center" vertical="center" wrapText="1" readingOrder="2"/>
    </xf>
    <xf numFmtId="0" fontId="4" fillId="13" borderId="63" xfId="0" applyFont="1" applyFill="1" applyBorder="1" applyAlignment="1">
      <alignment horizontal="center" vertical="center" wrapText="1" readingOrder="2"/>
    </xf>
    <xf numFmtId="0" fontId="4" fillId="13" borderId="65" xfId="0" applyFont="1" applyFill="1" applyBorder="1" applyAlignment="1">
      <alignment horizontal="center" vertical="center" wrapText="1" readingOrder="2"/>
    </xf>
    <xf numFmtId="0" fontId="4" fillId="13" borderId="60" xfId="0" applyFont="1" applyFill="1" applyBorder="1" applyAlignment="1">
      <alignment horizontal="center" vertical="center" wrapText="1" readingOrder="2"/>
    </xf>
    <xf numFmtId="0" fontId="4" fillId="13" borderId="79" xfId="0" applyFont="1" applyFill="1" applyBorder="1" applyAlignment="1">
      <alignment horizontal="center" vertical="center" wrapText="1" readingOrder="2"/>
    </xf>
    <xf numFmtId="0" fontId="4" fillId="0" borderId="81" xfId="0" applyFont="1" applyBorder="1" applyAlignment="1">
      <alignment horizontal="center" vertical="center" wrapText="1" readingOrder="2"/>
    </xf>
    <xf numFmtId="0" fontId="4" fillId="0" borderId="90" xfId="0" applyFont="1" applyBorder="1" applyAlignment="1">
      <alignment horizontal="center" vertical="center" wrapText="1" readingOrder="2"/>
    </xf>
    <xf numFmtId="0" fontId="4" fillId="0" borderId="45" xfId="0" applyFont="1" applyBorder="1" applyAlignment="1">
      <alignment horizontal="center" vertical="center" wrapText="1" readingOrder="2"/>
    </xf>
    <xf numFmtId="0" fontId="4" fillId="13" borderId="80" xfId="0" applyFont="1" applyFill="1" applyBorder="1" applyAlignment="1">
      <alignment horizontal="center" vertical="center" wrapText="1" readingOrder="2"/>
    </xf>
    <xf numFmtId="0" fontId="30" fillId="0" borderId="52" xfId="0" applyFont="1" applyBorder="1" applyAlignment="1">
      <alignment horizontal="center"/>
    </xf>
    <xf numFmtId="0" fontId="30" fillId="0" borderId="86" xfId="0" applyFont="1" applyBorder="1" applyAlignment="1">
      <alignment horizontal="center"/>
    </xf>
    <xf numFmtId="0" fontId="30" fillId="0" borderId="87" xfId="0" applyFont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4" fillId="13" borderId="35" xfId="0" applyFont="1" applyFill="1" applyBorder="1" applyAlignment="1">
      <alignment horizontal="center" vertical="center" wrapText="1" readingOrder="2"/>
    </xf>
    <xf numFmtId="0" fontId="4" fillId="0" borderId="55" xfId="0" applyFont="1" applyBorder="1" applyAlignment="1">
      <alignment horizontal="center" vertical="center" wrapText="1" readingOrder="2"/>
    </xf>
    <xf numFmtId="0" fontId="4" fillId="0" borderId="21" xfId="0" applyFont="1" applyBorder="1" applyAlignment="1">
      <alignment horizontal="center" vertical="center" wrapText="1" readingOrder="2"/>
    </xf>
    <xf numFmtId="0" fontId="30" fillId="0" borderId="54" xfId="0" applyFont="1" applyBorder="1" applyAlignment="1">
      <alignment horizontal="center"/>
    </xf>
    <xf numFmtId="0" fontId="4" fillId="0" borderId="49" xfId="0" applyFont="1" applyBorder="1" applyAlignment="1">
      <alignment horizontal="center" vertical="center" wrapText="1" readingOrder="2"/>
    </xf>
    <xf numFmtId="0" fontId="4" fillId="0" borderId="48" xfId="0" applyFont="1" applyBorder="1" applyAlignment="1">
      <alignment horizontal="center" vertical="center" wrapText="1" readingOrder="2"/>
    </xf>
    <xf numFmtId="0" fontId="4" fillId="0" borderId="67" xfId="0" applyFont="1" applyBorder="1" applyAlignment="1">
      <alignment horizontal="center" vertical="center" wrapText="1" readingOrder="2"/>
    </xf>
    <xf numFmtId="0" fontId="4" fillId="0" borderId="75" xfId="0" applyFont="1" applyBorder="1" applyAlignment="1">
      <alignment horizontal="center" vertical="center" wrapText="1" readingOrder="2"/>
    </xf>
    <xf numFmtId="0" fontId="30" fillId="0" borderId="92" xfId="0" applyFont="1" applyBorder="1" applyAlignment="1">
      <alignment horizontal="center"/>
    </xf>
    <xf numFmtId="0" fontId="30" fillId="0" borderId="91" xfId="0" applyFont="1" applyBorder="1" applyAlignment="1">
      <alignment horizontal="center"/>
    </xf>
    <xf numFmtId="0" fontId="30" fillId="0" borderId="15" xfId="0" applyFont="1" applyBorder="1" applyAlignment="1">
      <alignment horizontal="center" vertical="center" wrapText="1" readingOrder="2"/>
    </xf>
    <xf numFmtId="0" fontId="30" fillId="0" borderId="17" xfId="0" applyFont="1" applyBorder="1" applyAlignment="1">
      <alignment horizontal="center" vertical="center" wrapText="1" readingOrder="2"/>
    </xf>
    <xf numFmtId="20" fontId="30" fillId="0" borderId="50" xfId="0" applyNumberFormat="1" applyFont="1" applyBorder="1" applyAlignment="1">
      <alignment horizontal="center"/>
    </xf>
    <xf numFmtId="0" fontId="30" fillId="0" borderId="35" xfId="0" applyFont="1" applyBorder="1" applyAlignment="1">
      <alignment horizontal="center" vertical="center" wrapText="1" readingOrder="2"/>
    </xf>
    <xf numFmtId="0" fontId="30" fillId="0" borderId="11" xfId="0" applyFont="1" applyBorder="1" applyAlignment="1">
      <alignment horizontal="center" vertical="center" wrapText="1" readingOrder="2"/>
    </xf>
    <xf numFmtId="0" fontId="30" fillId="0" borderId="4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16" xfId="0" applyFont="1" applyBorder="1" applyAlignment="1">
      <alignment horizontal="center" vertical="top" wrapText="1"/>
    </xf>
    <xf numFmtId="0" fontId="9" fillId="29" borderId="32" xfId="0" applyFont="1" applyFill="1" applyBorder="1" applyAlignment="1">
      <alignment horizontal="center"/>
    </xf>
    <xf numFmtId="0" fontId="9" fillId="29" borderId="59" xfId="0" applyFont="1" applyFill="1" applyBorder="1" applyAlignment="1">
      <alignment horizontal="center"/>
    </xf>
    <xf numFmtId="0" fontId="9" fillId="29" borderId="35" xfId="0" applyFont="1" applyFill="1" applyBorder="1" applyAlignment="1">
      <alignment horizontal="center"/>
    </xf>
    <xf numFmtId="0" fontId="0" fillId="41" borderId="32" xfId="0" applyFill="1" applyBorder="1" applyAlignment="1">
      <alignment horizontal="center"/>
    </xf>
    <xf numFmtId="0" fontId="0" fillId="41" borderId="59" xfId="0" applyFill="1" applyBorder="1" applyAlignment="1">
      <alignment horizontal="center"/>
    </xf>
    <xf numFmtId="0" fontId="0" fillId="41" borderId="35" xfId="0" applyFill="1" applyBorder="1" applyAlignment="1">
      <alignment horizontal="center"/>
    </xf>
    <xf numFmtId="0" fontId="9" fillId="40" borderId="35" xfId="0" applyFont="1" applyFill="1" applyBorder="1" applyAlignment="1">
      <alignment horizontal="center"/>
    </xf>
    <xf numFmtId="0" fontId="30" fillId="0" borderId="1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 readingOrder="2"/>
    </xf>
    <xf numFmtId="0" fontId="32" fillId="13" borderId="46" xfId="0" applyFont="1" applyFill="1" applyBorder="1" applyAlignment="1">
      <alignment horizontal="center" vertical="center"/>
    </xf>
    <xf numFmtId="0" fontId="4" fillId="13" borderId="76" xfId="0" applyFont="1" applyFill="1" applyBorder="1" applyAlignment="1">
      <alignment horizontal="center" vertical="center" wrapText="1" readingOrder="2"/>
    </xf>
    <xf numFmtId="0" fontId="4" fillId="13" borderId="34" xfId="0" applyFont="1" applyFill="1" applyBorder="1" applyAlignment="1">
      <alignment horizontal="center" vertical="center" wrapText="1" readingOrder="2"/>
    </xf>
    <xf numFmtId="0" fontId="4" fillId="13" borderId="59" xfId="0" applyFont="1" applyFill="1" applyBorder="1" applyAlignment="1">
      <alignment horizontal="center" vertical="center" wrapText="1" readingOrder="2"/>
    </xf>
    <xf numFmtId="0" fontId="4" fillId="0" borderId="0" xfId="0" applyFont="1" applyBorder="1" applyAlignment="1">
      <alignment vertical="center" readingOrder="1"/>
    </xf>
    <xf numFmtId="0" fontId="30" fillId="0" borderId="0" xfId="0" applyFont="1" applyBorder="1" applyAlignment="1">
      <alignment horizontal="center"/>
    </xf>
    <xf numFmtId="20" fontId="30" fillId="0" borderId="47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>
      <alignment vertical="center" readingOrder="1"/>
    </xf>
    <xf numFmtId="0" fontId="4" fillId="0" borderId="0" xfId="0" applyFont="1" applyAlignment="1">
      <alignment vertical="center"/>
    </xf>
    <xf numFmtId="0" fontId="30" fillId="0" borderId="16" xfId="0" applyFont="1" applyBorder="1" applyAlignment="1"/>
    <xf numFmtId="0" fontId="32" fillId="13" borderId="10" xfId="0" applyFont="1" applyFill="1" applyBorder="1" applyAlignment="1">
      <alignment horizontal="center"/>
    </xf>
    <xf numFmtId="0" fontId="4" fillId="0" borderId="18" xfId="0" applyFont="1" applyBorder="1" applyAlignment="1">
      <alignment horizontal="center" vertical="center" wrapText="1" readingOrder="2"/>
    </xf>
    <xf numFmtId="0" fontId="30" fillId="0" borderId="0" xfId="0" applyFont="1" applyAlignment="1">
      <alignment horizontal="right"/>
    </xf>
    <xf numFmtId="0" fontId="4" fillId="0" borderId="16" xfId="0" applyFont="1" applyBorder="1" applyAlignment="1"/>
    <xf numFmtId="0" fontId="0" fillId="40" borderId="0" xfId="0" applyFill="1" applyAlignment="1">
      <alignment horizontal="center"/>
    </xf>
    <xf numFmtId="0" fontId="0" fillId="43" borderId="3" xfId="0" applyFill="1" applyBorder="1" applyAlignment="1">
      <alignment horizontal="center"/>
    </xf>
    <xf numFmtId="0" fontId="0" fillId="0" borderId="6" xfId="0" applyBorder="1"/>
    <xf numFmtId="0" fontId="4" fillId="0" borderId="80" xfId="0" applyFont="1" applyBorder="1" applyAlignment="1">
      <alignment horizontal="center" vertical="center" wrapText="1" readingOrder="2"/>
    </xf>
    <xf numFmtId="0" fontId="0" fillId="0" borderId="57" xfId="0" applyBorder="1"/>
    <xf numFmtId="0" fontId="0" fillId="0" borderId="53" xfId="0" applyBorder="1"/>
    <xf numFmtId="0" fontId="0" fillId="24" borderId="35" xfId="0" applyFill="1" applyBorder="1" applyAlignment="1">
      <alignment horizontal="center"/>
    </xf>
    <xf numFmtId="0" fontId="0" fillId="0" borderId="14" xfId="0" applyBorder="1"/>
    <xf numFmtId="0" fontId="0" fillId="0" borderId="18" xfId="0" applyBorder="1"/>
    <xf numFmtId="0" fontId="0" fillId="0" borderId="89" xfId="0" applyBorder="1"/>
    <xf numFmtId="0" fontId="0" fillId="0" borderId="52" xfId="0" applyBorder="1"/>
    <xf numFmtId="0" fontId="25" fillId="0" borderId="0" xfId="0" applyFont="1" applyAlignment="1">
      <alignment vertical="center" readingOrder="1"/>
    </xf>
    <xf numFmtId="0" fontId="0" fillId="0" borderId="0" xfId="0" applyFill="1"/>
    <xf numFmtId="0" fontId="9" fillId="0" borderId="0" xfId="0" applyFont="1" applyFill="1" applyBorder="1" applyAlignment="1"/>
    <xf numFmtId="0" fontId="0" fillId="0" borderId="0" xfId="0" applyFill="1" applyBorder="1" applyAlignment="1"/>
    <xf numFmtId="0" fontId="31" fillId="0" borderId="0" xfId="0" applyFont="1"/>
    <xf numFmtId="0" fontId="37" fillId="0" borderId="0" xfId="0" applyFont="1" applyAlignment="1">
      <alignment vertical="center" readingOrder="1"/>
    </xf>
    <xf numFmtId="0" fontId="3" fillId="0" borderId="0" xfId="0" applyFont="1" applyAlignment="1">
      <alignment vertical="center" readingOrder="1"/>
    </xf>
    <xf numFmtId="0" fontId="9" fillId="40" borderId="32" xfId="0" applyFont="1" applyFill="1" applyBorder="1" applyAlignment="1">
      <alignment horizontal="center"/>
    </xf>
    <xf numFmtId="0" fontId="9" fillId="40" borderId="59" xfId="0" applyFont="1" applyFill="1" applyBorder="1" applyAlignment="1">
      <alignment horizontal="center"/>
    </xf>
    <xf numFmtId="0" fontId="9" fillId="40" borderId="35" xfId="0" applyFont="1" applyFill="1" applyBorder="1" applyAlignment="1">
      <alignment horizontal="center"/>
    </xf>
    <xf numFmtId="0" fontId="0" fillId="41" borderId="46" xfId="0" applyFill="1" applyBorder="1" applyAlignment="1">
      <alignment horizontal="center"/>
    </xf>
    <xf numFmtId="0" fontId="0" fillId="41" borderId="47" xfId="0" applyFill="1" applyBorder="1" applyAlignment="1">
      <alignment horizontal="center"/>
    </xf>
    <xf numFmtId="0" fontId="31" fillId="0" borderId="0" xfId="0" applyFont="1" applyBorder="1" applyAlignment="1">
      <alignment vertical="top" readingOrder="1"/>
    </xf>
    <xf numFmtId="0" fontId="0" fillId="41" borderId="11" xfId="0" applyFill="1" applyBorder="1" applyAlignment="1"/>
    <xf numFmtId="0" fontId="0" fillId="40" borderId="0" xfId="0" applyFill="1" applyAlignment="1"/>
    <xf numFmtId="0" fontId="0" fillId="43" borderId="1" xfId="0" applyFill="1" applyBorder="1" applyAlignment="1"/>
    <xf numFmtId="0" fontId="37" fillId="0" borderId="0" xfId="0" applyFont="1" applyAlignment="1">
      <alignment horizontal="center" vertical="center" readingOrder="1"/>
    </xf>
    <xf numFmtId="0" fontId="0" fillId="45" borderId="52" xfId="0" applyFill="1" applyBorder="1" applyAlignment="1"/>
    <xf numFmtId="0" fontId="4" fillId="0" borderId="0" xfId="0" applyFont="1" applyBorder="1" applyAlignment="1">
      <alignment vertical="top" readingOrder="1"/>
    </xf>
    <xf numFmtId="0" fontId="0" fillId="41" borderId="52" xfId="0" applyFill="1" applyBorder="1" applyAlignment="1">
      <alignment horizontal="center"/>
    </xf>
    <xf numFmtId="0" fontId="0" fillId="43" borderId="9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0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0" fillId="20" borderId="0" xfId="0" applyFont="1" applyFill="1"/>
    <xf numFmtId="0" fontId="0" fillId="0" borderId="0" xfId="0" applyFont="1"/>
    <xf numFmtId="0" fontId="39" fillId="21" borderId="1" xfId="1" applyFont="1" applyFill="1" applyBorder="1" applyAlignment="1">
      <alignment horizontal="center" vertical="center"/>
    </xf>
    <xf numFmtId="0" fontId="39" fillId="28" borderId="1" xfId="1" applyFont="1" applyFill="1" applyBorder="1" applyAlignment="1">
      <alignment horizontal="center" vertical="center"/>
    </xf>
    <xf numFmtId="0" fontId="2" fillId="26" borderId="1" xfId="2" applyFont="1" applyFill="1" applyBorder="1" applyAlignment="1">
      <alignment horizontal="center" vertical="center"/>
    </xf>
    <xf numFmtId="2" fontId="0" fillId="20" borderId="0" xfId="0" applyNumberFormat="1" applyFont="1" applyFill="1"/>
    <xf numFmtId="0" fontId="2" fillId="27" borderId="2" xfId="2" applyFont="1" applyFill="1" applyBorder="1" applyAlignment="1">
      <alignment horizontal="center" vertical="center"/>
    </xf>
    <xf numFmtId="0" fontId="0" fillId="13" borderId="11" xfId="0" applyFont="1" applyFill="1" applyBorder="1"/>
    <xf numFmtId="0" fontId="2" fillId="26" borderId="2" xfId="2" applyFont="1" applyFill="1" applyBorder="1" applyAlignment="1">
      <alignment horizontal="center" vertical="center"/>
    </xf>
    <xf numFmtId="0" fontId="0" fillId="26" borderId="1" xfId="0" applyFont="1" applyFill="1" applyBorder="1" applyAlignment="1">
      <alignment horizontal="center" vertical="center"/>
    </xf>
    <xf numFmtId="0" fontId="0" fillId="23" borderId="1" xfId="0" applyFont="1" applyFill="1" applyBorder="1" applyAlignment="1">
      <alignment horizontal="center" vertical="center"/>
    </xf>
    <xf numFmtId="0" fontId="40" fillId="24" borderId="1" xfId="0" applyFont="1" applyFill="1" applyBorder="1" applyAlignment="1">
      <alignment horizontal="center" vertical="center"/>
    </xf>
    <xf numFmtId="0" fontId="0" fillId="15" borderId="1" xfId="0" applyFont="1" applyFill="1" applyBorder="1" applyAlignment="1" applyProtection="1">
      <alignment horizontal="center" vertical="center"/>
      <protection locked="0"/>
    </xf>
    <xf numFmtId="0" fontId="0" fillId="19" borderId="1" xfId="0" applyFont="1" applyFill="1" applyBorder="1" applyAlignment="1">
      <alignment horizontal="center" vertical="center"/>
    </xf>
    <xf numFmtId="2" fontId="0" fillId="25" borderId="1" xfId="0" applyNumberFormat="1" applyFont="1" applyFill="1" applyBorder="1" applyAlignment="1">
      <alignment horizontal="center" vertical="center"/>
    </xf>
    <xf numFmtId="0" fontId="0" fillId="25" borderId="9" xfId="0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2" fillId="0" borderId="0" xfId="0" applyFont="1"/>
    <xf numFmtId="0" fontId="43" fillId="3" borderId="1" xfId="1" applyFont="1" applyFill="1" applyBorder="1" applyAlignment="1">
      <alignment horizontal="center" vertical="center"/>
    </xf>
    <xf numFmtId="0" fontId="44" fillId="4" borderId="1" xfId="1" applyFont="1" applyFill="1" applyBorder="1" applyAlignment="1">
      <alignment horizontal="center" vertical="center"/>
    </xf>
    <xf numFmtId="0" fontId="44" fillId="5" borderId="1" xfId="1" applyFont="1" applyFill="1" applyBorder="1" applyAlignment="1">
      <alignment horizontal="center" vertical="center"/>
    </xf>
    <xf numFmtId="0" fontId="41" fillId="6" borderId="1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41" fillId="7" borderId="1" xfId="0" applyFont="1" applyFill="1" applyBorder="1" applyAlignment="1">
      <alignment horizontal="center"/>
    </xf>
    <xf numFmtId="0" fontId="41" fillId="8" borderId="1" xfId="0" applyFont="1" applyFill="1" applyBorder="1" applyAlignment="1">
      <alignment horizontal="center"/>
    </xf>
    <xf numFmtId="0" fontId="44" fillId="9" borderId="2" xfId="1" applyFont="1" applyFill="1" applyBorder="1" applyAlignment="1">
      <alignment horizontal="center" vertical="center"/>
    </xf>
    <xf numFmtId="0" fontId="41" fillId="10" borderId="1" xfId="0" applyFont="1" applyFill="1" applyBorder="1" applyAlignment="1">
      <alignment horizontal="center"/>
    </xf>
    <xf numFmtId="0" fontId="41" fillId="10" borderId="3" xfId="0" applyFont="1" applyFill="1" applyBorder="1" applyAlignment="1">
      <alignment horizontal="center"/>
    </xf>
    <xf numFmtId="0" fontId="41" fillId="11" borderId="3" xfId="0" applyFont="1" applyFill="1" applyBorder="1" applyAlignment="1">
      <alignment horizontal="center"/>
    </xf>
    <xf numFmtId="0" fontId="46" fillId="11" borderId="3" xfId="0" applyFont="1" applyFill="1" applyBorder="1" applyAlignment="1">
      <alignment horizontal="center" vertical="center"/>
    </xf>
    <xf numFmtId="0" fontId="47" fillId="11" borderId="3" xfId="0" applyFont="1" applyFill="1" applyBorder="1" applyAlignment="1">
      <alignment horizontal="center" vertical="center"/>
    </xf>
    <xf numFmtId="0" fontId="41" fillId="11" borderId="1" xfId="0" applyFont="1" applyFill="1" applyBorder="1" applyAlignment="1">
      <alignment horizontal="center"/>
    </xf>
    <xf numFmtId="0" fontId="41" fillId="12" borderId="3" xfId="0" applyFont="1" applyFill="1" applyBorder="1" applyAlignment="1">
      <alignment horizontal="center"/>
    </xf>
    <xf numFmtId="0" fontId="41" fillId="12" borderId="1" xfId="0" applyFont="1" applyFill="1" applyBorder="1" applyAlignment="1">
      <alignment horizontal="center"/>
    </xf>
    <xf numFmtId="0" fontId="48" fillId="0" borderId="4" xfId="0" applyFont="1" applyBorder="1" applyAlignment="1">
      <alignment horizontal="center" vertical="center" wrapText="1" readingOrder="2"/>
    </xf>
    <xf numFmtId="0" fontId="48" fillId="0" borderId="5" xfId="0" applyFont="1" applyBorder="1" applyAlignment="1">
      <alignment horizontal="center" vertical="center" wrapText="1" readingOrder="2"/>
    </xf>
    <xf numFmtId="0" fontId="41" fillId="13" borderId="1" xfId="0" applyFont="1" applyFill="1" applyBorder="1" applyAlignment="1">
      <alignment horizontal="center"/>
    </xf>
    <xf numFmtId="0" fontId="41" fillId="14" borderId="1" xfId="0" applyFont="1" applyFill="1" applyBorder="1" applyAlignment="1">
      <alignment horizontal="center"/>
    </xf>
    <xf numFmtId="0" fontId="49" fillId="15" borderId="1" xfId="1" applyFont="1" applyFill="1" applyBorder="1" applyAlignment="1" applyProtection="1">
      <alignment horizontal="center" vertical="center"/>
      <protection locked="0"/>
    </xf>
    <xf numFmtId="0" fontId="45" fillId="4" borderId="1" xfId="1" applyFont="1" applyFill="1" applyBorder="1" applyAlignment="1">
      <alignment horizontal="center" vertical="center"/>
    </xf>
    <xf numFmtId="0" fontId="45" fillId="5" borderId="1" xfId="1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/>
    </xf>
    <xf numFmtId="0" fontId="49" fillId="15" borderId="1" xfId="0" applyFont="1" applyFill="1" applyBorder="1" applyAlignment="1" applyProtection="1">
      <alignment horizontal="center" vertical="center"/>
      <protection locked="0"/>
    </xf>
    <xf numFmtId="0" fontId="41" fillId="15" borderId="1" xfId="0" applyFont="1" applyFill="1" applyBorder="1" applyAlignment="1" applyProtection="1">
      <alignment horizontal="center" vertical="center"/>
      <protection locked="0"/>
    </xf>
    <xf numFmtId="2" fontId="41" fillId="5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/>
    </xf>
    <xf numFmtId="0" fontId="49" fillId="15" borderId="2" xfId="1" applyFont="1" applyFill="1" applyBorder="1" applyAlignment="1" applyProtection="1">
      <alignment horizontal="center" vertical="center"/>
      <protection locked="0"/>
    </xf>
    <xf numFmtId="0" fontId="49" fillId="16" borderId="1" xfId="1" applyFont="1" applyFill="1" applyBorder="1" applyAlignment="1" applyProtection="1">
      <alignment horizontal="center" vertical="center"/>
      <protection locked="0"/>
    </xf>
    <xf numFmtId="0" fontId="45" fillId="4" borderId="6" xfId="1" applyFont="1" applyFill="1" applyBorder="1" applyAlignment="1">
      <alignment horizontal="center" vertical="center"/>
    </xf>
    <xf numFmtId="0" fontId="45" fillId="5" borderId="2" xfId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0" fontId="50" fillId="0" borderId="7" xfId="2" applyFont="1" applyBorder="1" applyAlignment="1">
      <alignment horizontal="center" vertical="center" wrapText="1" readingOrder="2"/>
    </xf>
    <xf numFmtId="0" fontId="51" fillId="0" borderId="8" xfId="0" applyFont="1" applyBorder="1" applyAlignment="1">
      <alignment horizontal="center" vertical="center" wrapText="1" readingOrder="2"/>
    </xf>
    <xf numFmtId="0" fontId="41" fillId="17" borderId="1" xfId="0" applyFont="1" applyFill="1" applyBorder="1" applyAlignment="1">
      <alignment horizontal="center"/>
    </xf>
    <xf numFmtId="0" fontId="41" fillId="18" borderId="1" xfId="0" applyFont="1" applyFill="1" applyBorder="1" applyAlignment="1">
      <alignment horizontal="center"/>
    </xf>
    <xf numFmtId="0" fontId="41" fillId="16" borderId="1" xfId="0" applyFont="1" applyFill="1" applyBorder="1" applyAlignment="1">
      <alignment horizontal="center" vertical="center"/>
    </xf>
    <xf numFmtId="0" fontId="42" fillId="19" borderId="1" xfId="0" applyFont="1" applyFill="1" applyBorder="1" applyAlignment="1">
      <alignment horizontal="center" vertical="center"/>
    </xf>
    <xf numFmtId="0" fontId="41" fillId="0" borderId="9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1" fillId="0" borderId="0" xfId="0" applyFont="1" applyAlignment="1">
      <alignment vertical="center" readingOrder="1"/>
    </xf>
    <xf numFmtId="0" fontId="20" fillId="0" borderId="0" xfId="0" applyFont="1" applyAlignment="1">
      <alignment vertical="center" readingOrder="1"/>
    </xf>
    <xf numFmtId="0" fontId="23" fillId="0" borderId="0" xfId="0" applyFont="1" applyAlignment="1">
      <alignment vertical="center" readingOrder="1"/>
    </xf>
    <xf numFmtId="0" fontId="4" fillId="0" borderId="0" xfId="0" applyFont="1" applyAlignment="1">
      <alignment horizontal="center" vertical="center" readingOrder="1"/>
    </xf>
    <xf numFmtId="0" fontId="3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0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30" fillId="0" borderId="43" xfId="0" applyFont="1" applyBorder="1" applyAlignment="1">
      <alignment horizontal="left"/>
    </xf>
    <xf numFmtId="0" fontId="0" fillId="41" borderId="32" xfId="0" applyFill="1" applyBorder="1" applyAlignment="1">
      <alignment horizontal="center"/>
    </xf>
    <xf numFmtId="0" fontId="0" fillId="41" borderId="35" xfId="0" applyFill="1" applyBorder="1" applyAlignment="1">
      <alignment horizontal="center"/>
    </xf>
    <xf numFmtId="0" fontId="30" fillId="0" borderId="44" xfId="0" applyFont="1" applyBorder="1" applyAlignment="1">
      <alignment horizontal="center" vertical="top"/>
    </xf>
    <xf numFmtId="0" fontId="9" fillId="40" borderId="32" xfId="0" applyFont="1" applyFill="1" applyBorder="1" applyAlignment="1">
      <alignment horizontal="center"/>
    </xf>
    <xf numFmtId="0" fontId="9" fillId="40" borderId="59" xfId="0" applyFont="1" applyFill="1" applyBorder="1" applyAlignment="1">
      <alignment horizontal="center"/>
    </xf>
    <xf numFmtId="0" fontId="9" fillId="40" borderId="35" xfId="0" applyFont="1" applyFill="1" applyBorder="1" applyAlignment="1">
      <alignment horizontal="center"/>
    </xf>
    <xf numFmtId="0" fontId="37" fillId="0" borderId="0" xfId="0" applyFont="1" applyAlignment="1">
      <alignment horizontal="center" vertical="center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readingOrder="1"/>
    </xf>
    <xf numFmtId="0" fontId="37" fillId="0" borderId="0" xfId="0" applyFont="1" applyAlignment="1">
      <alignment horizontal="center"/>
    </xf>
    <xf numFmtId="0" fontId="25" fillId="0" borderId="0" xfId="0" applyFont="1" applyAlignment="1">
      <alignment horizontal="center" vertical="center" readingOrder="1"/>
    </xf>
    <xf numFmtId="0" fontId="9" fillId="29" borderId="32" xfId="0" applyFont="1" applyFill="1" applyBorder="1" applyAlignment="1">
      <alignment horizontal="center"/>
    </xf>
    <xf numFmtId="0" fontId="9" fillId="29" borderId="59" xfId="0" applyFont="1" applyFill="1" applyBorder="1" applyAlignment="1">
      <alignment horizontal="center"/>
    </xf>
    <xf numFmtId="0" fontId="9" fillId="29" borderId="35" xfId="0" applyFont="1" applyFill="1" applyBorder="1" applyAlignment="1">
      <alignment horizontal="center"/>
    </xf>
    <xf numFmtId="0" fontId="0" fillId="41" borderId="59" xfId="0" applyFill="1" applyBorder="1" applyAlignment="1">
      <alignment horizontal="center"/>
    </xf>
    <xf numFmtId="0" fontId="9" fillId="40" borderId="40" xfId="0" applyFont="1" applyFill="1" applyBorder="1" applyAlignment="1">
      <alignment horizontal="center"/>
    </xf>
    <xf numFmtId="0" fontId="9" fillId="40" borderId="41" xfId="0" applyFont="1" applyFill="1" applyBorder="1" applyAlignment="1">
      <alignment horizontal="center"/>
    </xf>
    <xf numFmtId="0" fontId="9" fillId="40" borderId="42" xfId="0" applyFont="1" applyFill="1" applyBorder="1" applyAlignment="1">
      <alignment horizontal="center"/>
    </xf>
    <xf numFmtId="0" fontId="30" fillId="0" borderId="0" xfId="0" applyFont="1" applyBorder="1" applyAlignment="1">
      <alignment horizontal="center" vertical="top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  <xf numFmtId="0" fontId="0" fillId="40" borderId="57" xfId="0" applyFill="1" applyBorder="1" applyAlignment="1">
      <alignment horizontal="center"/>
    </xf>
    <xf numFmtId="0" fontId="0" fillId="40" borderId="53" xfId="0" applyFill="1" applyBorder="1" applyAlignment="1">
      <alignment horizontal="center"/>
    </xf>
    <xf numFmtId="0" fontId="0" fillId="40" borderId="52" xfId="0" applyFill="1" applyBorder="1" applyAlignment="1">
      <alignment horizontal="center"/>
    </xf>
    <xf numFmtId="0" fontId="0" fillId="41" borderId="31" xfId="0" applyFill="1" applyBorder="1" applyAlignment="1">
      <alignment horizontal="center"/>
    </xf>
    <xf numFmtId="0" fontId="0" fillId="41" borderId="44" xfId="0" applyFill="1" applyBorder="1" applyAlignment="1">
      <alignment horizontal="center"/>
    </xf>
    <xf numFmtId="0" fontId="0" fillId="41" borderId="45" xfId="0" applyFill="1" applyBorder="1" applyAlignment="1">
      <alignment horizontal="center"/>
    </xf>
    <xf numFmtId="0" fontId="9" fillId="40" borderId="26" xfId="0" applyFont="1" applyFill="1" applyBorder="1" applyAlignment="1">
      <alignment horizontal="center"/>
    </xf>
    <xf numFmtId="0" fontId="9" fillId="40" borderId="0" xfId="0" applyFont="1" applyFill="1" applyBorder="1" applyAlignment="1">
      <alignment horizontal="center"/>
    </xf>
    <xf numFmtId="0" fontId="9" fillId="40" borderId="43" xfId="0" applyFont="1" applyFill="1" applyBorder="1" applyAlignment="1">
      <alignment horizontal="center"/>
    </xf>
    <xf numFmtId="0" fontId="0" fillId="41" borderId="46" xfId="0" applyFill="1" applyBorder="1" applyAlignment="1">
      <alignment horizontal="center"/>
    </xf>
    <xf numFmtId="0" fontId="0" fillId="41" borderId="47" xfId="0" applyFill="1" applyBorder="1" applyAlignment="1">
      <alignment horizontal="center"/>
    </xf>
    <xf numFmtId="0" fontId="41" fillId="0" borderId="0" xfId="0" applyFont="1" applyAlignment="1">
      <alignment horizontal="center" wrapText="1"/>
    </xf>
    <xf numFmtId="0" fontId="41" fillId="0" borderId="0" xfId="0" applyFont="1" applyAlignment="1">
      <alignment horizontal="center"/>
    </xf>
    <xf numFmtId="0" fontId="20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center"/>
    </xf>
    <xf numFmtId="0" fontId="30" fillId="35" borderId="26" xfId="0" applyFont="1" applyFill="1" applyBorder="1"/>
    <xf numFmtId="0" fontId="9" fillId="35" borderId="0" xfId="0" applyFont="1" applyFill="1" applyAlignment="1">
      <alignment horizontal="center"/>
    </xf>
    <xf numFmtId="0" fontId="9" fillId="35" borderId="43" xfId="0" applyFont="1" applyFill="1" applyBorder="1" applyAlignment="1">
      <alignment horizontal="center"/>
    </xf>
    <xf numFmtId="0" fontId="10" fillId="38" borderId="1" xfId="0" applyFont="1" applyFill="1" applyBorder="1" applyAlignment="1">
      <alignment vertical="center"/>
    </xf>
  </cellXfs>
  <cellStyles count="3">
    <cellStyle name="Good" xfId="1" builtinId="2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46882230711398E-2"/>
          <c:y val="0.10491172201536914"/>
          <c:w val="0.87073546481041308"/>
          <c:h val="0.6113804392565050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[1]Sheet1!$Y$2</c:f>
              <c:strCache>
                <c:ptCount val="1"/>
                <c:pt idx="0">
                  <c:v>ζb2%</c:v>
                </c:pt>
              </c:strCache>
            </c:strRef>
          </c:tx>
          <c:xVal>
            <c:numRef>
              <c:f>[1]Sheet1!$X$3:$X$10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[1]Sheet1!$Y$3:$Y$10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F4-4728-BB80-1917F8D5E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091856"/>
        <c:axId val="910314032"/>
      </c:scatterChart>
      <c:valAx>
        <c:axId val="915091856"/>
        <c:scaling>
          <c:orientation val="minMax"/>
          <c:min val="3.0000000000000009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80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2852787257726772"/>
              <c:y val="0.869660327855719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0314032"/>
        <c:crosses val="autoZero"/>
        <c:crossBetween val="midCat"/>
      </c:valAx>
      <c:valAx>
        <c:axId val="91031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800"/>
                  <a:t>themal</a:t>
                </a:r>
                <a:r>
                  <a:rPr lang="en-US" sz="800" baseline="0"/>
                  <a:t>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b2</a:t>
                </a:r>
                <a:endParaRPr lang="en-US" sz="800" b="1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800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"/>
              <c:y val="0.112477099326441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509185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2151414840858"/>
          <c:y val="7.3569053977428633E-2"/>
          <c:w val="0.83621303648761158"/>
          <c:h val="0.663166702839082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[1]Sheet1!$E$148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[1]Sheet1!$E$149:$E$156</c:f>
              <c:numCache>
                <c:formatCode>General</c:formatCode>
                <c:ptCount val="8"/>
                <c:pt idx="0">
                  <c:v>33.363464884692121</c:v>
                </c:pt>
                <c:pt idx="1">
                  <c:v>34.301442027765354</c:v>
                </c:pt>
                <c:pt idx="2">
                  <c:v>34.772431025952081</c:v>
                </c:pt>
                <c:pt idx="3">
                  <c:v>37.985663103826219</c:v>
                </c:pt>
                <c:pt idx="4">
                  <c:v>37.561890048991678</c:v>
                </c:pt>
                <c:pt idx="5">
                  <c:v>39.885692005381593</c:v>
                </c:pt>
                <c:pt idx="6">
                  <c:v>44.204309406744834</c:v>
                </c:pt>
                <c:pt idx="7">
                  <c:v>49.060301348395491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B4-4257-B54D-74A989A03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629183"/>
        <c:axId val="811272703"/>
      </c:scatterChart>
      <c:valAx>
        <c:axId val="808629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0797285246456725"/>
              <c:y val="0.83966885781186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272703"/>
        <c:crosses val="autoZero"/>
        <c:crossBetween val="midCat"/>
      </c:valAx>
      <c:valAx>
        <c:axId val="81127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629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8589564794529578"/>
          <c:y val="0.889760117888631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081717892575452"/>
          <c:y val="9.5052881082100291E-2"/>
          <c:w val="0.72369903762029741"/>
          <c:h val="0.658757290755322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[1]Sheet8!$E$83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[1]Sheet8!$E$84:$E$91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945.86399999999981</c:v>
                </c:pt>
                <c:pt idx="2">
                  <c:v>873.82800000000009</c:v>
                </c:pt>
                <c:pt idx="3">
                  <c:v>776.73599999999988</c:v>
                </c:pt>
                <c:pt idx="4">
                  <c:v>814.31999999999994</c:v>
                </c:pt>
                <c:pt idx="5">
                  <c:v>820.58400000000006</c:v>
                </c:pt>
                <c:pt idx="6">
                  <c:v>814.31999999999994</c:v>
                </c:pt>
                <c:pt idx="7">
                  <c:v>820.58400000000006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78-4920-BD88-4204E45F7A96}"/>
            </c:ext>
          </c:extLst>
        </c:ser>
        <c:ser>
          <c:idx val="0"/>
          <c:order val="2"/>
          <c:tx>
            <c:strRef>
              <c:f>[1]Sheet8!$Y$83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[1]Sheet8!$Y$84:$Y$91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1327.9679999999998</c:v>
                </c:pt>
                <c:pt idx="2">
                  <c:v>1252.8</c:v>
                </c:pt>
                <c:pt idx="3">
                  <c:v>1096.1999999999998</c:v>
                </c:pt>
                <c:pt idx="4">
                  <c:v>1096.1999999999998</c:v>
                </c:pt>
                <c:pt idx="5">
                  <c:v>1096.1999999999998</c:v>
                </c:pt>
                <c:pt idx="6">
                  <c:v>1089.9359999999997</c:v>
                </c:pt>
                <c:pt idx="7">
                  <c:v>1102.4639999999999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78-4920-BD88-4204E45F7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45343"/>
        <c:axId val="1398009599"/>
      </c:scatterChart>
      <c:scatterChart>
        <c:scatterStyle val="smoothMarker"/>
        <c:varyColors val="0"/>
        <c:ser>
          <c:idx val="3"/>
          <c:order val="1"/>
          <c:tx>
            <c:strRef>
              <c:f>[1]Sheet8!$F$83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[1]Sheet8!$F$84:$F$91</c:f>
              <c:numCache>
                <c:formatCode>General</c:formatCode>
                <c:ptCount val="8"/>
                <c:pt idx="0">
                  <c:v>38.462641903956929</c:v>
                </c:pt>
                <c:pt idx="1">
                  <c:v>37.882301370672998</c:v>
                </c:pt>
                <c:pt idx="2">
                  <c:v>34.801242412070785</c:v>
                </c:pt>
                <c:pt idx="3">
                  <c:v>31.209730178434857</c:v>
                </c:pt>
                <c:pt idx="4">
                  <c:v>33.587125338838533</c:v>
                </c:pt>
                <c:pt idx="5">
                  <c:v>35.712798861843908</c:v>
                </c:pt>
                <c:pt idx="6">
                  <c:v>39.715491470792308</c:v>
                </c:pt>
                <c:pt idx="7">
                  <c:v>44.834094844243083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78-4920-BD88-4204E45F7A96}"/>
            </c:ext>
          </c:extLst>
        </c:ser>
        <c:ser>
          <c:idx val="1"/>
          <c:order val="3"/>
          <c:tx>
            <c:strRef>
              <c:f>[1]Sheet8!$Z$83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[1]Sheet8!$Z$84:$Z$91</c:f>
              <c:numCache>
                <c:formatCode>General</c:formatCode>
                <c:ptCount val="8"/>
                <c:pt idx="0">
                  <c:v>53.847698665539703</c:v>
                </c:pt>
                <c:pt idx="1">
                  <c:v>53.185747619752824</c:v>
                </c:pt>
                <c:pt idx="2">
                  <c:v>49.894254354223335</c:v>
                </c:pt>
                <c:pt idx="3">
                  <c:v>44.045990171178232</c:v>
                </c:pt>
                <c:pt idx="4">
                  <c:v>45.213437956128786</c:v>
                </c:pt>
                <c:pt idx="5">
                  <c:v>47.707937410860168</c:v>
                </c:pt>
                <c:pt idx="6">
                  <c:v>53.157657814752767</c:v>
                </c:pt>
                <c:pt idx="7">
                  <c:v>60.235119790738793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78-4920-BD88-4204E45F7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028735"/>
        <c:axId val="1398020415"/>
      </c:scatterChart>
      <c:valAx>
        <c:axId val="1409445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8781522061947384"/>
              <c:y val="0.6640954928101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9599"/>
        <c:crosses val="autoZero"/>
        <c:crossBetween val="midCat"/>
      </c:valAx>
      <c:valAx>
        <c:axId val="139800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1.7284076900187038E-2"/>
              <c:y val="7.255936753348805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45343"/>
        <c:crosses val="autoZero"/>
        <c:crossBetween val="midCat"/>
      </c:valAx>
      <c:valAx>
        <c:axId val="13980204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28735"/>
        <c:crosses val="max"/>
        <c:crossBetween val="midCat"/>
      </c:valAx>
      <c:valAx>
        <c:axId val="13980287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20415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3628754144703282"/>
          <c:y val="3.1080172368496417E-2"/>
          <c:w val="0.3878875031882332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608598396668787"/>
          <c:y val="0.9008725143924910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909901569960586"/>
          <c:y val="9.1141553975519235E-2"/>
          <c:w val="0.75541714864655041"/>
          <c:h val="0.668016550014581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[1]Sheet8!$E$135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[1]Sheet8!$E$136:$E$143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1158.8399999999999</c:v>
                </c:pt>
                <c:pt idx="2">
                  <c:v>1240.2719999999999</c:v>
                </c:pt>
                <c:pt idx="3">
                  <c:v>1252.8</c:v>
                </c:pt>
                <c:pt idx="4">
                  <c:v>1208.952</c:v>
                </c:pt>
                <c:pt idx="5">
                  <c:v>1190.1599999999999</c:v>
                </c:pt>
                <c:pt idx="6">
                  <c:v>1190.1599999999999</c:v>
                </c:pt>
                <c:pt idx="7">
                  <c:v>1190.1599999999999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D-4923-8022-8072AE682326}"/>
            </c:ext>
          </c:extLst>
        </c:ser>
        <c:ser>
          <c:idx val="0"/>
          <c:order val="2"/>
          <c:tx>
            <c:strRef>
              <c:f>[1]Sheet8!$Y$135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[1]Sheet8!$Y$136:$Y$143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1284.1199999999999</c:v>
                </c:pt>
                <c:pt idx="2">
                  <c:v>1334.232</c:v>
                </c:pt>
                <c:pt idx="3">
                  <c:v>1378.08</c:v>
                </c:pt>
                <c:pt idx="4">
                  <c:v>1346.76</c:v>
                </c:pt>
                <c:pt idx="5">
                  <c:v>1327.9680000000001</c:v>
                </c:pt>
                <c:pt idx="6">
                  <c:v>1327.9680000000001</c:v>
                </c:pt>
                <c:pt idx="7">
                  <c:v>1321.704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D-4923-8022-8072AE682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3679"/>
        <c:axId val="1396779599"/>
      </c:scatterChart>
      <c:scatterChart>
        <c:scatterStyle val="smoothMarker"/>
        <c:varyColors val="0"/>
        <c:ser>
          <c:idx val="3"/>
          <c:order val="1"/>
          <c:tx>
            <c:strRef>
              <c:f>[1]Sheet8!$F$135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[1]Sheet8!$F$136:$F$143</c:f>
              <c:numCache>
                <c:formatCode>General</c:formatCode>
                <c:ptCount val="8"/>
                <c:pt idx="0">
                  <c:v>43.61393672862318</c:v>
                </c:pt>
                <c:pt idx="1">
                  <c:v>46.331157254037727</c:v>
                </c:pt>
                <c:pt idx="2">
                  <c:v>49.214589694382724</c:v>
                </c:pt>
                <c:pt idx="3">
                  <c:v>50.044864175895874</c:v>
                </c:pt>
                <c:pt idx="4">
                  <c:v>49.416077743673256</c:v>
                </c:pt>
                <c:pt idx="5">
                  <c:v>51.033057145724989</c:v>
                </c:pt>
                <c:pt idx="6">
                  <c:v>56.364043810550612</c:v>
                </c:pt>
                <c:pt idx="7">
                  <c:v>61.978172411824119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6D-4923-8022-8072AE682326}"/>
            </c:ext>
          </c:extLst>
        </c:ser>
        <c:ser>
          <c:idx val="1"/>
          <c:order val="3"/>
          <c:tx>
            <c:strRef>
              <c:f>[1]Sheet8!$Z$135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[1]Sheet8!$Z$136:$Z$143</c:f>
              <c:numCache>
                <c:formatCode>General</c:formatCode>
                <c:ptCount val="8"/>
                <c:pt idx="0">
                  <c:v>53.87603948829922</c:v>
                </c:pt>
                <c:pt idx="1">
                  <c:v>51.339931011231002</c:v>
                </c:pt>
                <c:pt idx="2">
                  <c:v>52.942967701532929</c:v>
                </c:pt>
                <c:pt idx="3">
                  <c:v>55.049350593485457</c:v>
                </c:pt>
                <c:pt idx="4">
                  <c:v>55.048998522744817</c:v>
                </c:pt>
                <c:pt idx="5">
                  <c:v>56.942147973124733</c:v>
                </c:pt>
                <c:pt idx="6">
                  <c:v>62.890406778088071</c:v>
                </c:pt>
                <c:pt idx="7">
                  <c:v>68.828391467867846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6D-4923-8022-8072AE682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95823"/>
        <c:axId val="1396778351"/>
      </c:scatterChart>
      <c:valAx>
        <c:axId val="1416033679"/>
        <c:scaling>
          <c:orientation val="minMax"/>
          <c:min val="1.3000000000000004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2949263179539603"/>
              <c:y val="0.674199004416798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79599"/>
        <c:crosses val="autoZero"/>
        <c:crossBetween val="midCat"/>
      </c:valAx>
      <c:valAx>
        <c:axId val="13967795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033679"/>
        <c:crosses val="autoZero"/>
        <c:crossBetween val="midCat"/>
      </c:valAx>
      <c:valAx>
        <c:axId val="13967783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5823"/>
        <c:crosses val="max"/>
        <c:crossBetween val="midCat"/>
      </c:valAx>
      <c:valAx>
        <c:axId val="13967958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77835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7871647594901302"/>
          <c:y val="0.53991751569125701"/>
          <c:w val="0.63457613728174589"/>
          <c:h val="8.27551764362788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ar-IQ" sz="800" b="1" i="0" u="none" strike="noStrike" baseline="0">
                <a:effectLst/>
              </a:rPr>
              <a:t> 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9811631153388"/>
          <c:y val="0.801205096516063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374031106969889"/>
          <c:y val="5.7635905337266917E-2"/>
          <c:w val="0.79455639568232783"/>
          <c:h val="0.681571476798983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[1]Sheet8!$E$148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[1]Sheet8!$E$149:$E$156</c:f>
              <c:numCache>
                <c:formatCode>General</c:formatCode>
                <c:ptCount val="8"/>
                <c:pt idx="0">
                  <c:v>814.31999999999994</c:v>
                </c:pt>
                <c:pt idx="1">
                  <c:v>858.16799999999989</c:v>
                </c:pt>
                <c:pt idx="2">
                  <c:v>876.95999999999992</c:v>
                </c:pt>
                <c:pt idx="3">
                  <c:v>952.12799999999982</c:v>
                </c:pt>
                <c:pt idx="4">
                  <c:v>920.80799999999988</c:v>
                </c:pt>
                <c:pt idx="5">
                  <c:v>933.33599999999979</c:v>
                </c:pt>
                <c:pt idx="6">
                  <c:v>939.59999999999991</c:v>
                </c:pt>
                <c:pt idx="7">
                  <c:v>952.12799999999982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40-4114-923B-F2986C977F9B}"/>
            </c:ext>
          </c:extLst>
        </c:ser>
        <c:ser>
          <c:idx val="0"/>
          <c:order val="2"/>
          <c:tx>
            <c:strRef>
              <c:f>[1]Sheet8!$Y$148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[1]Sheet8!$Y$149:$Y$156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1296.6479999999999</c:v>
                </c:pt>
                <c:pt idx="2">
                  <c:v>1284.1199999999999</c:v>
                </c:pt>
                <c:pt idx="3">
                  <c:v>1202.6879999999999</c:v>
                </c:pt>
                <c:pt idx="4">
                  <c:v>1202.6879999999999</c:v>
                </c:pt>
                <c:pt idx="5">
                  <c:v>1215.2159999999999</c:v>
                </c:pt>
                <c:pt idx="6">
                  <c:v>1227.7439999999999</c:v>
                </c:pt>
                <c:pt idx="7">
                  <c:v>1234.0079999999998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40-4114-923B-F2986C977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20143"/>
        <c:axId val="1199712047"/>
      </c:scatterChart>
      <c:scatterChart>
        <c:scatterStyle val="smoothMarker"/>
        <c:varyColors val="0"/>
        <c:ser>
          <c:idx val="3"/>
          <c:order val="1"/>
          <c:tx>
            <c:strRef>
              <c:f>[1]Sheet8!$F$148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[1]Sheet8!$F$149:$F$156</c:f>
              <c:numCache>
                <c:formatCode>General</c:formatCode>
                <c:ptCount val="8"/>
                <c:pt idx="0">
                  <c:v>33.363464884692121</c:v>
                </c:pt>
                <c:pt idx="1">
                  <c:v>34.301442027765354</c:v>
                </c:pt>
                <c:pt idx="2">
                  <c:v>34.772431025952081</c:v>
                </c:pt>
                <c:pt idx="3">
                  <c:v>37.985663103826219</c:v>
                </c:pt>
                <c:pt idx="4">
                  <c:v>37.561890048991678</c:v>
                </c:pt>
                <c:pt idx="5">
                  <c:v>39.885692005381593</c:v>
                </c:pt>
                <c:pt idx="6">
                  <c:v>44.204309406744834</c:v>
                </c:pt>
                <c:pt idx="7">
                  <c:v>49.060301348395491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40-4114-923B-F2986C977F9B}"/>
            </c:ext>
          </c:extLst>
        </c:ser>
        <c:ser>
          <c:idx val="1"/>
          <c:order val="3"/>
          <c:tx>
            <c:strRef>
              <c:f>[1]Sheet8!$Z$148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[1]Sheet8!$Z$149:$Z$156</c:f>
              <c:numCache>
                <c:formatCode>General</c:formatCode>
                <c:ptCount val="8"/>
                <c:pt idx="0">
                  <c:v>53.894827890656508</c:v>
                </c:pt>
                <c:pt idx="1">
                  <c:v>51.827726275528676</c:v>
                </c:pt>
                <c:pt idx="2">
                  <c:v>50.916774002286978</c:v>
                </c:pt>
                <c:pt idx="3">
                  <c:v>47.98189023641207</c:v>
                </c:pt>
                <c:pt idx="4">
                  <c:v>49.060427819091174</c:v>
                </c:pt>
                <c:pt idx="5">
                  <c:v>51.931706369423011</c:v>
                </c:pt>
                <c:pt idx="6">
                  <c:v>57.760297624813248</c:v>
                </c:pt>
                <c:pt idx="7">
                  <c:v>63.584732668644165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540-4114-923B-F2986C977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86751"/>
        <c:axId val="1417187167"/>
      </c:scatterChart>
      <c:valAx>
        <c:axId val="1335920143"/>
        <c:scaling>
          <c:orientation val="minMax"/>
          <c:min val="2.0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4059759086405585"/>
              <c:y val="0.658673577954013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2047"/>
        <c:crosses val="autoZero"/>
        <c:crossBetween val="midCat"/>
      </c:valAx>
      <c:valAx>
        <c:axId val="11997120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920143"/>
        <c:crosses val="autoZero"/>
        <c:crossBetween val="midCat"/>
      </c:valAx>
      <c:valAx>
        <c:axId val="141718716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2703282825514521"/>
              <c:y val="0.328873661465904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86751"/>
        <c:crosses val="max"/>
        <c:crossBetween val="midCat"/>
      </c:valAx>
      <c:valAx>
        <c:axId val="1417186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87167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6305094704900891"/>
          <c:y val="0.49103933065524102"/>
          <c:w val="0.65226886374302551"/>
          <c:h val="7.74634702090545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21327337152802009"/>
          <c:y val="0.8311630607570108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912938795449787"/>
          <c:y val="8.7930263324045646E-2"/>
          <c:w val="0.72369903762029741"/>
          <c:h val="0.6783994049503261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[1]Sheet8!$E$160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[1]Sheet8!$E$161:$E$168</c:f>
              <c:numCache>
                <c:formatCode>General</c:formatCode>
                <c:ptCount val="8"/>
                <c:pt idx="0">
                  <c:v>1190.1599999999999</c:v>
                </c:pt>
                <c:pt idx="1">
                  <c:v>1190.1599999999999</c:v>
                </c:pt>
                <c:pt idx="2">
                  <c:v>1221.4799999999998</c:v>
                </c:pt>
                <c:pt idx="3">
                  <c:v>1064.8799999999999</c:v>
                </c:pt>
                <c:pt idx="4">
                  <c:v>1064.8799999999999</c:v>
                </c:pt>
                <c:pt idx="5">
                  <c:v>1096.1999999999998</c:v>
                </c:pt>
                <c:pt idx="6">
                  <c:v>1127.52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DD-4C66-877B-9BCC7BBE1A23}"/>
            </c:ext>
          </c:extLst>
        </c:ser>
        <c:ser>
          <c:idx val="0"/>
          <c:order val="2"/>
          <c:tx>
            <c:strRef>
              <c:f>[1]Sheet8!$Y$160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[1]Sheet8!$Y$161:$Y$168</c:f>
              <c:numCache>
                <c:formatCode>General</c:formatCode>
                <c:ptCount val="8"/>
                <c:pt idx="0">
                  <c:v>1597.32</c:v>
                </c:pt>
                <c:pt idx="1">
                  <c:v>1547.2080000000001</c:v>
                </c:pt>
                <c:pt idx="2">
                  <c:v>1503.36</c:v>
                </c:pt>
                <c:pt idx="3">
                  <c:v>1284.1199999999999</c:v>
                </c:pt>
                <c:pt idx="4">
                  <c:v>1315.4399999999998</c:v>
                </c:pt>
                <c:pt idx="5">
                  <c:v>1334.2319999999997</c:v>
                </c:pt>
                <c:pt idx="6">
                  <c:v>1365.5519999999997</c:v>
                </c:pt>
                <c:pt idx="7">
                  <c:v>1403.1359999999997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DD-4C66-877B-9BCC7BBE1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324223"/>
        <c:axId val="1245852831"/>
      </c:scatterChart>
      <c:scatterChart>
        <c:scatterStyle val="smoothMarker"/>
        <c:varyColors val="0"/>
        <c:ser>
          <c:idx val="3"/>
          <c:order val="1"/>
          <c:tx>
            <c:strRef>
              <c:f>[1]Sheet8!$F$160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[1]Sheet8!$F$161:$F$168</c:f>
              <c:numCache>
                <c:formatCode>General</c:formatCode>
                <c:ptCount val="8"/>
                <c:pt idx="0">
                  <c:v>48.761987139165406</c:v>
                </c:pt>
                <c:pt idx="1">
                  <c:v>47.571342958214721</c:v>
                </c:pt>
                <c:pt idx="2">
                  <c:v>48.433028929004678</c:v>
                </c:pt>
                <c:pt idx="3">
                  <c:v>42.483965313489861</c:v>
                </c:pt>
                <c:pt idx="4">
                  <c:v>43.438920464820313</c:v>
                </c:pt>
                <c:pt idx="5">
                  <c:v>46.845611415716633</c:v>
                </c:pt>
                <c:pt idx="6">
                  <c:v>53.045171288093805</c:v>
                </c:pt>
                <c:pt idx="7">
                  <c:v>59.711550983244521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DD-4C66-877B-9BCC7BBE1A23}"/>
            </c:ext>
          </c:extLst>
        </c:ser>
        <c:ser>
          <c:idx val="1"/>
          <c:order val="3"/>
          <c:tx>
            <c:strRef>
              <c:f>[1]Sheet8!$Z$160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[1]Sheet8!$Z$161:$Z$168</c:f>
              <c:numCache>
                <c:formatCode>General</c:formatCode>
                <c:ptCount val="8"/>
                <c:pt idx="0">
                  <c:v>65.443719581511473</c:v>
                </c:pt>
                <c:pt idx="1">
                  <c:v>61.842745845679147</c:v>
                </c:pt>
                <c:pt idx="2">
                  <c:v>59.609881758774996</c:v>
                </c:pt>
                <c:pt idx="3">
                  <c:v>51.230664054502469</c:v>
                </c:pt>
                <c:pt idx="4">
                  <c:v>53.659842927130974</c:v>
                </c:pt>
                <c:pt idx="5">
                  <c:v>57.01780132312939</c:v>
                </c:pt>
                <c:pt idx="6">
                  <c:v>64.243596337802472</c:v>
                </c:pt>
                <c:pt idx="7">
                  <c:v>72.299391460793345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DD-4C66-877B-9BCC7BBE1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44319"/>
        <c:axId val="1417145151"/>
      </c:scatterChart>
      <c:valAx>
        <c:axId val="1405324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8034858300940235"/>
              <c:y val="0.692384077456590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52831"/>
        <c:crosses val="autoZero"/>
        <c:crossBetween val="midCat"/>
      </c:valAx>
      <c:valAx>
        <c:axId val="12458528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1.5404570640791111E-2"/>
              <c:y val="0.113270568394729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324223"/>
        <c:crosses val="autoZero"/>
        <c:crossBetween val="midCat"/>
      </c:valAx>
      <c:valAx>
        <c:axId val="14171451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4319"/>
        <c:crosses val="max"/>
        <c:crossBetween val="midCat"/>
      </c:valAx>
      <c:valAx>
        <c:axId val="14171443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4515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6754422057957058"/>
          <c:y val="0.54943181322434764"/>
          <c:w val="0.66795828283730152"/>
          <c:h val="0.11723468236098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808043914582165"/>
          <c:y val="0.8841514475475752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314415088288305"/>
          <c:y val="8.9515748006014861E-2"/>
          <c:w val="0.76448600174978132"/>
          <c:h val="0.6860874161563137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[1]Sheet8!$E$172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[1]Sheet8!$E$173:$E$180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1315.4399999999998</c:v>
                </c:pt>
                <c:pt idx="2">
                  <c:v>1315.4399999999998</c:v>
                </c:pt>
                <c:pt idx="3">
                  <c:v>1284.1199999999999</c:v>
                </c:pt>
                <c:pt idx="4">
                  <c:v>1252.8</c:v>
                </c:pt>
                <c:pt idx="5">
                  <c:v>1252.8</c:v>
                </c:pt>
                <c:pt idx="6">
                  <c:v>1234.008</c:v>
                </c:pt>
                <c:pt idx="7">
                  <c:v>1221.4799999999998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03-4DE3-9846-1F65297CC335}"/>
            </c:ext>
          </c:extLst>
        </c:ser>
        <c:ser>
          <c:idx val="0"/>
          <c:order val="2"/>
          <c:tx>
            <c:strRef>
              <c:f>[1]Sheet8!$Y$172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[1]Sheet8!$Y$173:$Y$180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1409.3999999999999</c:v>
                </c:pt>
                <c:pt idx="3">
                  <c:v>1378.08</c:v>
                </c:pt>
                <c:pt idx="4">
                  <c:v>1378.08</c:v>
                </c:pt>
                <c:pt idx="5">
                  <c:v>1378.08</c:v>
                </c:pt>
                <c:pt idx="6">
                  <c:v>1378.08</c:v>
                </c:pt>
                <c:pt idx="7">
                  <c:v>1378.08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03-4DE3-9846-1F65297CC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04655"/>
        <c:axId val="1417169279"/>
      </c:scatterChart>
      <c:scatterChart>
        <c:scatterStyle val="smoothMarker"/>
        <c:varyColors val="0"/>
        <c:ser>
          <c:idx val="3"/>
          <c:order val="1"/>
          <c:tx>
            <c:strRef>
              <c:f>[1]Sheet8!$F$172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[1]Sheet8!$F$173:$F$180</c:f>
              <c:numCache>
                <c:formatCode>General</c:formatCode>
                <c:ptCount val="8"/>
                <c:pt idx="0">
                  <c:v>53.91821894592379</c:v>
                </c:pt>
                <c:pt idx="1">
                  <c:v>52.569335138666659</c:v>
                </c:pt>
                <c:pt idx="2">
                  <c:v>52.123556695007025</c:v>
                </c:pt>
                <c:pt idx="3">
                  <c:v>51.169097571902043</c:v>
                </c:pt>
                <c:pt idx="4">
                  <c:v>51.005489556739981</c:v>
                </c:pt>
                <c:pt idx="5">
                  <c:v>53.364091898021435</c:v>
                </c:pt>
                <c:pt idx="6">
                  <c:v>57.687385791138787</c:v>
                </c:pt>
                <c:pt idx="7">
                  <c:v>62.307577419469965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03-4DE3-9846-1F65297CC335}"/>
            </c:ext>
          </c:extLst>
        </c:ser>
        <c:ser>
          <c:idx val="1"/>
          <c:order val="3"/>
          <c:tx>
            <c:strRef>
              <c:f>[1]Sheet8!$Z$172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[1]Sheet8!$Z$173:$Z$180</c:f>
              <c:numCache>
                <c:formatCode>General</c:formatCode>
                <c:ptCount val="8"/>
                <c:pt idx="0">
                  <c:v>59.053287416964153</c:v>
                </c:pt>
                <c:pt idx="1">
                  <c:v>57.575938485206343</c:v>
                </c:pt>
                <c:pt idx="2">
                  <c:v>55.846667887507529</c:v>
                </c:pt>
                <c:pt idx="3">
                  <c:v>54.913177882041218</c:v>
                </c:pt>
                <c:pt idx="4">
                  <c:v>56.106038512413967</c:v>
                </c:pt>
                <c:pt idx="5">
                  <c:v>58.700501087823589</c:v>
                </c:pt>
                <c:pt idx="6">
                  <c:v>64.422461289596612</c:v>
                </c:pt>
                <c:pt idx="7">
                  <c:v>70.29572837068406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03-4DE3-9846-1F65297CC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58463"/>
        <c:axId val="1417160543"/>
      </c:scatterChart>
      <c:valAx>
        <c:axId val="1412504655"/>
        <c:scaling>
          <c:orientation val="minMax"/>
          <c:min val="2.6000000000000007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9788495217924382"/>
              <c:y val="0.6561035964396810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69279"/>
        <c:crosses val="autoZero"/>
        <c:crossBetween val="midCat"/>
      </c:valAx>
      <c:valAx>
        <c:axId val="14171692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504655"/>
        <c:crosses val="autoZero"/>
        <c:crossBetween val="midCat"/>
      </c:valAx>
      <c:valAx>
        <c:axId val="141716054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58463"/>
        <c:crosses val="max"/>
        <c:crossBetween val="midCat"/>
      </c:valAx>
      <c:valAx>
        <c:axId val="14171584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60543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4691480630829273"/>
          <c:y val="4.3674045724123499E-2"/>
          <c:w val="0.63572027709352108"/>
          <c:h val="9.8665689070510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20079947305569332"/>
          <c:y val="0.8957813782435759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929557854347998"/>
          <c:y val="6.6339542929657477E-2"/>
          <c:w val="0.81814348206474186"/>
          <c:h val="0.6944096765919997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[1]Sheet8!$E$184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[1]Sheet8!$E$185:$E$192</c:f>
              <c:numCache>
                <c:formatCode>General</c:formatCode>
                <c:ptCount val="8"/>
                <c:pt idx="0">
                  <c:v>1077.4080000000001</c:v>
                </c:pt>
                <c:pt idx="1">
                  <c:v>1190.1599999999999</c:v>
                </c:pt>
                <c:pt idx="2">
                  <c:v>1265.3279999999995</c:v>
                </c:pt>
                <c:pt idx="3">
                  <c:v>958.39199999999971</c:v>
                </c:pt>
                <c:pt idx="4">
                  <c:v>908.27999999999986</c:v>
                </c:pt>
                <c:pt idx="5">
                  <c:v>908.27999999999986</c:v>
                </c:pt>
                <c:pt idx="6">
                  <c:v>939.59999999999991</c:v>
                </c:pt>
                <c:pt idx="7">
                  <c:v>977.18399999999997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3E-419C-83FD-192F45864734}"/>
            </c:ext>
          </c:extLst>
        </c:ser>
        <c:ser>
          <c:idx val="0"/>
          <c:order val="2"/>
          <c:tx>
            <c:strRef>
              <c:f>[1]Sheet8!$Y$184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[1]Sheet8!$Y$185:$Y$192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1403.1359999999997</c:v>
                </c:pt>
                <c:pt idx="3">
                  <c:v>1315.4399999999998</c:v>
                </c:pt>
                <c:pt idx="4">
                  <c:v>1284.1199999999999</c:v>
                </c:pt>
                <c:pt idx="5">
                  <c:v>1284.1199999999999</c:v>
                </c:pt>
                <c:pt idx="6">
                  <c:v>1315.4399999999998</c:v>
                </c:pt>
                <c:pt idx="7">
                  <c:v>1346.7599999999998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3E-419C-83FD-192F45864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45743"/>
        <c:axId val="1397986303"/>
      </c:scatterChart>
      <c:scatterChart>
        <c:scatterStyle val="smoothMarker"/>
        <c:varyColors val="0"/>
        <c:ser>
          <c:idx val="3"/>
          <c:order val="1"/>
          <c:tx>
            <c:strRef>
              <c:f>[1]Sheet8!$F$184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[1]Sheet8!$F$185:$F$192</c:f>
              <c:numCache>
                <c:formatCode>General</c:formatCode>
                <c:ptCount val="8"/>
                <c:pt idx="0">
                  <c:v>44.184494795739084</c:v>
                </c:pt>
                <c:pt idx="1">
                  <c:v>47.557470761865552</c:v>
                </c:pt>
                <c:pt idx="2">
                  <c:v>50.107501434848047</c:v>
                </c:pt>
                <c:pt idx="3">
                  <c:v>38.14641039030878</c:v>
                </c:pt>
                <c:pt idx="4">
                  <c:v>36.910389170728699</c:v>
                </c:pt>
                <c:pt idx="5">
                  <c:v>38.56819643586168</c:v>
                </c:pt>
                <c:pt idx="6">
                  <c:v>43.657520260404368</c:v>
                </c:pt>
                <c:pt idx="7">
                  <c:v>49.369273584955835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3E-419C-83FD-192F45864734}"/>
            </c:ext>
          </c:extLst>
        </c:ser>
        <c:ser>
          <c:idx val="1"/>
          <c:order val="3"/>
          <c:tx>
            <c:strRef>
              <c:f>[1]Sheet8!$Z$184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[1]Sheet8!$Z$185:$Z$192</c:f>
              <c:numCache>
                <c:formatCode>General</c:formatCode>
                <c:ptCount val="8"/>
                <c:pt idx="0">
                  <c:v>59.083917459418522</c:v>
                </c:pt>
                <c:pt idx="1">
                  <c:v>57.569569869626726</c:v>
                </c:pt>
                <c:pt idx="2">
                  <c:v>55.564754066366163</c:v>
                </c:pt>
                <c:pt idx="3">
                  <c:v>52.357818182776775</c:v>
                </c:pt>
                <c:pt idx="4">
                  <c:v>52.183653655168158</c:v>
                </c:pt>
                <c:pt idx="5">
                  <c:v>54.527450133459624</c:v>
                </c:pt>
                <c:pt idx="6">
                  <c:v>61.12052836456612</c:v>
                </c:pt>
                <c:pt idx="7">
                  <c:v>68.040986030548098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3E-419C-83FD-192F45864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91295"/>
        <c:axId val="1397990047"/>
      </c:scatterChart>
      <c:valAx>
        <c:axId val="1335945743"/>
        <c:scaling>
          <c:orientation val="minMax"/>
          <c:min val="1.7000000000000006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82076502256192485"/>
              <c:y val="0.698033975855497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6303"/>
        <c:crosses val="autoZero"/>
        <c:crossBetween val="midCat"/>
      </c:valAx>
      <c:valAx>
        <c:axId val="13979863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945743"/>
        <c:crosses val="autoZero"/>
        <c:crossBetween val="midCat"/>
      </c:valAx>
      <c:valAx>
        <c:axId val="13979900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1295"/>
        <c:crosses val="max"/>
        <c:crossBetween val="midCat"/>
      </c:valAx>
      <c:valAx>
        <c:axId val="139799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90047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5647012404408478"/>
          <c:y val="0.58520968115605554"/>
          <c:w val="0.5903973913681088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ar-IQ" sz="800" b="1" i="0" u="none" strike="noStrike" baseline="0">
                <a:effectLst/>
              </a:rPr>
              <a:t> 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862712246284966"/>
          <c:y val="0.826556085343183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08216008441763"/>
          <c:y val="7.1718278232979243E-2"/>
          <c:w val="0.72369903762029741"/>
          <c:h val="0.6726461796442112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[1]Sheet8!$E$196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[1]Sheet8!$E$197:$E$204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1077.4079999999999</c:v>
                </c:pt>
                <c:pt idx="2">
                  <c:v>1096.1999999999998</c:v>
                </c:pt>
                <c:pt idx="3">
                  <c:v>1096.1999999999998</c:v>
                </c:pt>
                <c:pt idx="4">
                  <c:v>1096.1999999999998</c:v>
                </c:pt>
                <c:pt idx="5">
                  <c:v>1096.1999999999998</c:v>
                </c:pt>
                <c:pt idx="6">
                  <c:v>1127.52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FA-46AF-82E5-C6FBFD3882C9}"/>
            </c:ext>
          </c:extLst>
        </c:ser>
        <c:ser>
          <c:idx val="0"/>
          <c:order val="2"/>
          <c:tx>
            <c:strRef>
              <c:f>[1]Sheet8!$Y$196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[1]Sheet8!$Y$197:$Y$204</c:f>
              <c:numCache>
                <c:formatCode>General</c:formatCode>
                <c:ptCount val="8"/>
                <c:pt idx="0">
                  <c:v>1409.3999999999999</c:v>
                </c:pt>
                <c:pt idx="1">
                  <c:v>1390.6079999999997</c:v>
                </c:pt>
                <c:pt idx="2">
                  <c:v>1346.7599999999998</c:v>
                </c:pt>
                <c:pt idx="3">
                  <c:v>1315.4399999999998</c:v>
                </c:pt>
                <c:pt idx="4">
                  <c:v>1315.4399999999998</c:v>
                </c:pt>
                <c:pt idx="5">
                  <c:v>1315.4399999999998</c:v>
                </c:pt>
                <c:pt idx="6">
                  <c:v>1315.4399999999998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FA-46AF-82E5-C6FBFD388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31359"/>
        <c:axId val="1417147647"/>
      </c:scatterChart>
      <c:scatterChart>
        <c:scatterStyle val="smoothMarker"/>
        <c:varyColors val="0"/>
        <c:ser>
          <c:idx val="3"/>
          <c:order val="1"/>
          <c:tx>
            <c:strRef>
              <c:f>[1]Sheet8!$F$196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[1]Sheet8!$F$197:$F$204</c:f>
              <c:numCache>
                <c:formatCode>General</c:formatCode>
                <c:ptCount val="8"/>
                <c:pt idx="0">
                  <c:v>43.670721600439784</c:v>
                </c:pt>
                <c:pt idx="1">
                  <c:v>43.052026163373029</c:v>
                </c:pt>
                <c:pt idx="2">
                  <c:v>43.409964114348568</c:v>
                </c:pt>
                <c:pt idx="3">
                  <c:v>43.631515152313973</c:v>
                </c:pt>
                <c:pt idx="4">
                  <c:v>44.547021412948432</c:v>
                </c:pt>
                <c:pt idx="5">
                  <c:v>46.547823284660652</c:v>
                </c:pt>
                <c:pt idx="6">
                  <c:v>52.389024312485247</c:v>
                </c:pt>
                <c:pt idx="7">
                  <c:v>58.546894956518138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FA-46AF-82E5-C6FBFD3882C9}"/>
            </c:ext>
          </c:extLst>
        </c:ser>
        <c:ser>
          <c:idx val="1"/>
          <c:order val="3"/>
          <c:tx>
            <c:strRef>
              <c:f>[1]Sheet8!$Z$196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[1]Sheet8!$Z$197:$Z$204</c:f>
              <c:numCache>
                <c:formatCode>General</c:formatCode>
                <c:ptCount val="8"/>
                <c:pt idx="0">
                  <c:v>57.799484471170295</c:v>
                </c:pt>
                <c:pt idx="1">
                  <c:v>55.567150048074488</c:v>
                </c:pt>
                <c:pt idx="2">
                  <c:v>53.332241626199661</c:v>
                </c:pt>
                <c:pt idx="3">
                  <c:v>52.357818182776775</c:v>
                </c:pt>
                <c:pt idx="4">
                  <c:v>53.456425695538115</c:v>
                </c:pt>
                <c:pt idx="5">
                  <c:v>55.857387941592783</c:v>
                </c:pt>
                <c:pt idx="6">
                  <c:v>61.12052836456612</c:v>
                </c:pt>
                <c:pt idx="7">
                  <c:v>66.45863751820977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FA-46AF-82E5-C6FBFD388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42655"/>
        <c:axId val="1417131423"/>
      </c:scatterChart>
      <c:valAx>
        <c:axId val="1316231359"/>
        <c:scaling>
          <c:orientation val="minMax"/>
          <c:min val="1.8000000000000004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7063693993528481"/>
              <c:y val="0.653264265863814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7647"/>
        <c:crosses val="autoZero"/>
        <c:crossBetween val="midCat"/>
      </c:valAx>
      <c:valAx>
        <c:axId val="14171476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231359"/>
        <c:crosses val="autoZero"/>
        <c:crossBetween val="midCat"/>
      </c:valAx>
      <c:valAx>
        <c:axId val="141713142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2655"/>
        <c:crosses val="max"/>
        <c:crossBetween val="midCat"/>
      </c:valAx>
      <c:valAx>
        <c:axId val="14171426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31423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644574483847481"/>
          <c:y val="0.58486248959704745"/>
          <c:w val="0.63762491686002476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(19)comparision between effeciency curive and energy curive in pickup 1 in 11/2/2018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062027730289521"/>
          <c:y val="0.8938768328163001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81712336954386"/>
          <c:y val="0.1409574634762466"/>
          <c:w val="0.79014129483814521"/>
          <c:h val="0.5945987525953946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[1]Sheet8!$F$107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[1]Sheet8!$F$108:$F$115</c:f>
              <c:numCache>
                <c:formatCode>General</c:formatCode>
                <c:ptCount val="8"/>
                <c:pt idx="0">
                  <c:v>41.030410254365115</c:v>
                </c:pt>
                <c:pt idx="1">
                  <c:v>38.846074772448304</c:v>
                </c:pt>
                <c:pt idx="2">
                  <c:v>38.591711121144954</c:v>
                </c:pt>
                <c:pt idx="3">
                  <c:v>40.146935567275932</c:v>
                </c:pt>
                <c:pt idx="4">
                  <c:v>41.401409882179749</c:v>
                </c:pt>
                <c:pt idx="5">
                  <c:v>41.93110825633832</c:v>
                </c:pt>
                <c:pt idx="6">
                  <c:v>48.438876517828426</c:v>
                </c:pt>
                <c:pt idx="7">
                  <c:v>55.064733280874179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CB-4EED-849A-B7CEAA1343A5}"/>
            </c:ext>
          </c:extLst>
        </c:ser>
        <c:ser>
          <c:idx val="0"/>
          <c:order val="1"/>
          <c:tx>
            <c:strRef>
              <c:f>[1]Sheet8!$E$107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[1]Sheet8!$E$108:$E$115</c:f>
              <c:numCache>
                <c:formatCode>General</c:formatCode>
                <c:ptCount val="8"/>
                <c:pt idx="0">
                  <c:v>1002.2399999999999</c:v>
                </c:pt>
                <c:pt idx="1">
                  <c:v>970.91999999999985</c:v>
                </c:pt>
                <c:pt idx="2">
                  <c:v>970.91999999999985</c:v>
                </c:pt>
                <c:pt idx="3">
                  <c:v>1002.2399999999999</c:v>
                </c:pt>
                <c:pt idx="4">
                  <c:v>1008.504</c:v>
                </c:pt>
                <c:pt idx="5">
                  <c:v>970.91999999999985</c:v>
                </c:pt>
                <c:pt idx="6">
                  <c:v>1008.504</c:v>
                </c:pt>
                <c:pt idx="7">
                  <c:v>1033.56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CB-4EED-849A-B7CEAA13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69215"/>
        <c:axId val="95374655"/>
      </c:scatterChart>
      <c:valAx>
        <c:axId val="346269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74655"/>
        <c:crosses val="autoZero"/>
        <c:crossBetween val="midCat"/>
      </c:valAx>
      <c:valAx>
        <c:axId val="9537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921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634711286089238"/>
          <c:y val="0.503805367409354"/>
          <c:w val="0.45643066491688539"/>
          <c:h val="0.13931181965530415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636114952244568"/>
          <c:y val="0.8848479161281260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48383646482594"/>
          <c:y val="6.4378769046632617E-2"/>
          <c:w val="0.77369903762029746"/>
          <c:h val="0.66959062408865555"/>
        </c:manualLayout>
      </c:layout>
      <c:scatterChart>
        <c:scatterStyle val="smoothMarker"/>
        <c:varyColors val="0"/>
        <c:ser>
          <c:idx val="3"/>
          <c:order val="1"/>
          <c:tx>
            <c:strRef>
              <c:f>[1]Sheet8!$E$107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[1]Sheet8!$D$108:$D$115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[1]Sheet8!$E$108:$E$115</c:f>
              <c:numCache>
                <c:formatCode>General</c:formatCode>
                <c:ptCount val="8"/>
                <c:pt idx="0">
                  <c:v>1002.2399999999999</c:v>
                </c:pt>
                <c:pt idx="1">
                  <c:v>970.91999999999985</c:v>
                </c:pt>
                <c:pt idx="2">
                  <c:v>970.91999999999985</c:v>
                </c:pt>
                <c:pt idx="3">
                  <c:v>1002.2399999999999</c:v>
                </c:pt>
                <c:pt idx="4">
                  <c:v>1008.504</c:v>
                </c:pt>
                <c:pt idx="5">
                  <c:v>970.91999999999985</c:v>
                </c:pt>
                <c:pt idx="6">
                  <c:v>1008.504</c:v>
                </c:pt>
                <c:pt idx="7">
                  <c:v>1033.56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D8-430D-A8E6-A35E8CFD6EC0}"/>
            </c:ext>
          </c:extLst>
        </c:ser>
        <c:ser>
          <c:idx val="0"/>
          <c:order val="2"/>
          <c:tx>
            <c:strRef>
              <c:f>[1]Sheet8!$Y$107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[1]Sheet8!$Y$108:$Y$115</c:f>
              <c:numCache>
                <c:formatCode>General</c:formatCode>
                <c:ptCount val="8"/>
                <c:pt idx="0">
                  <c:v>1259.0639999999999</c:v>
                </c:pt>
                <c:pt idx="1">
                  <c:v>1221.4799999999998</c:v>
                </c:pt>
                <c:pt idx="2">
                  <c:v>1127.52</c:v>
                </c:pt>
                <c:pt idx="3">
                  <c:v>1127.52</c:v>
                </c:pt>
                <c:pt idx="4">
                  <c:v>1133.7839999999999</c:v>
                </c:pt>
                <c:pt idx="5">
                  <c:v>1114.9919999999997</c:v>
                </c:pt>
                <c:pt idx="6">
                  <c:v>1108.7280000000001</c:v>
                </c:pt>
                <c:pt idx="7">
                  <c:v>1096.1999999999998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D8-430D-A8E6-A35E8CFD6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405279"/>
        <c:axId val="1417143487"/>
      </c:scatterChart>
      <c:scatterChart>
        <c:scatterStyle val="smoothMarker"/>
        <c:varyColors val="0"/>
        <c:ser>
          <c:idx val="2"/>
          <c:order val="0"/>
          <c:tx>
            <c:strRef>
              <c:f>[1]Sheet8!$F$107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[1]Sheet8!$F$108:$F$115</c:f>
              <c:numCache>
                <c:formatCode>General</c:formatCode>
                <c:ptCount val="8"/>
                <c:pt idx="0">
                  <c:v>41.030410254365115</c:v>
                </c:pt>
                <c:pt idx="1">
                  <c:v>38.846074772448304</c:v>
                </c:pt>
                <c:pt idx="2">
                  <c:v>38.591711121144954</c:v>
                </c:pt>
                <c:pt idx="3">
                  <c:v>40.146935567275932</c:v>
                </c:pt>
                <c:pt idx="4">
                  <c:v>41.401409882179749</c:v>
                </c:pt>
                <c:pt idx="5">
                  <c:v>41.93110825633832</c:v>
                </c:pt>
                <c:pt idx="6">
                  <c:v>48.438876517828426</c:v>
                </c:pt>
                <c:pt idx="7">
                  <c:v>55.064733280874179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D8-430D-A8E6-A35E8CFD6EC0}"/>
            </c:ext>
          </c:extLst>
        </c:ser>
        <c:ser>
          <c:idx val="1"/>
          <c:order val="3"/>
          <c:tx>
            <c:strRef>
              <c:f>[1]Sheet8!$Z$107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[1]Sheet8!$Z$108:$Z$115</c:f>
              <c:numCache>
                <c:formatCode>General</c:formatCode>
                <c:ptCount val="8"/>
                <c:pt idx="0">
                  <c:v>51.54445288204618</c:v>
                </c:pt>
                <c:pt idx="1">
                  <c:v>48.870868262112381</c:v>
                </c:pt>
                <c:pt idx="2">
                  <c:v>44.816180656813501</c:v>
                </c:pt>
                <c:pt idx="3">
                  <c:v>45.165302513185431</c:v>
                </c:pt>
                <c:pt idx="4">
                  <c:v>46.54444216568033</c:v>
                </c:pt>
                <c:pt idx="5">
                  <c:v>48.153143675020779</c:v>
                </c:pt>
                <c:pt idx="6">
                  <c:v>53.252677910904545</c:v>
                </c:pt>
                <c:pt idx="7">
                  <c:v>58.401989843351402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D8-430D-A8E6-A35E8CFD6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39327"/>
        <c:axId val="1417140991"/>
      </c:scatterChart>
      <c:valAx>
        <c:axId val="1423405279"/>
        <c:scaling>
          <c:orientation val="minMax"/>
          <c:min val="2.0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9263870139142489"/>
              <c:y val="0.618710288162021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3487"/>
        <c:crosses val="autoZero"/>
        <c:crossBetween val="midCat"/>
      </c:valAx>
      <c:valAx>
        <c:axId val="14171434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8.4136593906811406E-3"/>
              <c:y val="0.1439989754449083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405279"/>
        <c:crosses val="autoZero"/>
        <c:crossBetween val="midCat"/>
      </c:valAx>
      <c:valAx>
        <c:axId val="141714099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39327"/>
        <c:crosses val="max"/>
        <c:crossBetween val="midCat"/>
      </c:valAx>
      <c:valAx>
        <c:axId val="14171393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4099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4441644794400699"/>
          <c:y val="0.59787917167342242"/>
          <c:w val="0.6250557742782153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97434465239414"/>
          <c:y val="0.12125190233573742"/>
          <c:w val="0.85497252345826902"/>
          <c:h val="0.6314713601976224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[1]Sheet8!$E$208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[1]Sheet8!$E$209:$E$216</c:f>
              <c:numCache>
                <c:formatCode>General</c:formatCode>
                <c:ptCount val="8"/>
                <c:pt idx="0">
                  <c:v>501.11999999999995</c:v>
                </c:pt>
                <c:pt idx="1">
                  <c:v>501.11999999999995</c:v>
                </c:pt>
                <c:pt idx="2">
                  <c:v>457.27199999999976</c:v>
                </c:pt>
                <c:pt idx="3">
                  <c:v>438.47999999999996</c:v>
                </c:pt>
                <c:pt idx="4">
                  <c:v>407.15999999999997</c:v>
                </c:pt>
                <c:pt idx="5">
                  <c:v>375.84</c:v>
                </c:pt>
                <c:pt idx="6">
                  <c:v>375.84</c:v>
                </c:pt>
                <c:pt idx="7">
                  <c:v>375.84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56-4F81-B7E5-53F7D89987D6}"/>
            </c:ext>
          </c:extLst>
        </c:ser>
        <c:ser>
          <c:idx val="0"/>
          <c:order val="2"/>
          <c:tx>
            <c:strRef>
              <c:f>[1]Sheet8!$Y$208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[1]Sheet8!$Y$209:$Y$216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1378.08</c:v>
                </c:pt>
                <c:pt idx="3">
                  <c:v>1252.8</c:v>
                </c:pt>
                <c:pt idx="4">
                  <c:v>1252.8</c:v>
                </c:pt>
                <c:pt idx="5">
                  <c:v>1252.8</c:v>
                </c:pt>
                <c:pt idx="6">
                  <c:v>1252.8</c:v>
                </c:pt>
                <c:pt idx="7">
                  <c:v>1252.8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56-4F81-B7E5-53F7D8998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915503"/>
        <c:axId val="1398029151"/>
      </c:scatterChart>
      <c:scatterChart>
        <c:scatterStyle val="smoothMarker"/>
        <c:varyColors val="0"/>
        <c:ser>
          <c:idx val="3"/>
          <c:order val="1"/>
          <c:tx>
            <c:strRef>
              <c:f>[1]Sheet8!$F$208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[1]Sheet8!$F$209:$F$216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56-4F81-B7E5-53F7D89987D6}"/>
            </c:ext>
          </c:extLst>
        </c:ser>
        <c:ser>
          <c:idx val="1"/>
          <c:order val="3"/>
          <c:tx>
            <c:strRef>
              <c:f>[1]Sheet8!$Z$208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[1]Sheet8!$Z$209:$Z$216</c:f>
              <c:numCache>
                <c:formatCode>General</c:formatCode>
                <c:ptCount val="8"/>
                <c:pt idx="0">
                  <c:v>59.437610653604636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59.853626188118923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56-4F81-B7E5-53F7D8998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75935"/>
        <c:axId val="1417155135"/>
      </c:scatterChart>
      <c:valAx>
        <c:axId val="1307915503"/>
        <c:scaling>
          <c:orientation val="minMax"/>
          <c:min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1476069710964647"/>
              <c:y val="0.8600838130527801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29151"/>
        <c:crosses val="autoZero"/>
        <c:crossBetween val="midCat"/>
      </c:valAx>
      <c:valAx>
        <c:axId val="13980291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4.9971171486895482E-3"/>
              <c:y val="8.1425475733584676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915503"/>
        <c:crosses val="autoZero"/>
        <c:crossBetween val="midCat"/>
      </c:valAx>
      <c:valAx>
        <c:axId val="14171551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75935"/>
        <c:crosses val="max"/>
        <c:crossBetween val="midCat"/>
      </c:valAx>
      <c:valAx>
        <c:axId val="14171759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55135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1749586459045412"/>
          <c:y val="2.5646055866610203E-3"/>
          <c:w val="0.7129895119731447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32705708663592"/>
          <c:y val="6.4478560446833366E-2"/>
          <c:w val="0.81922016147121002"/>
          <c:h val="0.6347016408952659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[1]Sheet1!$E$160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[1]Sheet1!$E$161:$E$168</c:f>
              <c:numCache>
                <c:formatCode>General</c:formatCode>
                <c:ptCount val="8"/>
                <c:pt idx="0">
                  <c:v>48.761987139165406</c:v>
                </c:pt>
                <c:pt idx="1">
                  <c:v>47.571342958214721</c:v>
                </c:pt>
                <c:pt idx="2">
                  <c:v>48.433028929004678</c:v>
                </c:pt>
                <c:pt idx="3">
                  <c:v>42.483965313489861</c:v>
                </c:pt>
                <c:pt idx="4">
                  <c:v>43.438920464820313</c:v>
                </c:pt>
                <c:pt idx="5">
                  <c:v>46.845611415716633</c:v>
                </c:pt>
                <c:pt idx="6">
                  <c:v>53.045171288093805</c:v>
                </c:pt>
                <c:pt idx="7">
                  <c:v>59.711550983244521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90-4F5B-87DD-13157028A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904655"/>
        <c:axId val="811259391"/>
      </c:scatterChart>
      <c:valAx>
        <c:axId val="801904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9.3916242385219312E-2"/>
              <c:y val="0.80793017487634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259391"/>
        <c:crosses val="autoZero"/>
        <c:crossBetween val="midCat"/>
      </c:valAx>
      <c:valAx>
        <c:axId val="81125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3.6407035548258658E-2"/>
              <c:y val="0.15461080071154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904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9.8284333820697373E-2"/>
          <c:y val="0.901456100370188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128037768863796"/>
          <c:y val="4.2366490935340985E-2"/>
          <c:w val="0.72369903762029741"/>
          <c:h val="0.70159194902445654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[1]Sheet8!$Y$2</c:f>
              <c:strCache>
                <c:ptCount val="1"/>
                <c:pt idx="0">
                  <c:v>2 Qu</c:v>
                </c:pt>
              </c:strCache>
            </c:strRef>
          </c:tx>
          <c:xVal>
            <c:numRef>
              <c:f>[1]Sheet8!$X$3:$X$10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[1]Sheet8!$Y$3:$Y$10</c:f>
              <c:numCache>
                <c:formatCode>General</c:formatCode>
                <c:ptCount val="8"/>
                <c:pt idx="0">
                  <c:v>1221.4799999999998</c:v>
                </c:pt>
                <c:pt idx="1">
                  <c:v>1252.8</c:v>
                </c:pt>
                <c:pt idx="2">
                  <c:v>1365.5519999999999</c:v>
                </c:pt>
                <c:pt idx="3">
                  <c:v>1528.4159999999997</c:v>
                </c:pt>
                <c:pt idx="4">
                  <c:v>1434.4559999999997</c:v>
                </c:pt>
                <c:pt idx="5">
                  <c:v>1353.0239999999997</c:v>
                </c:pt>
                <c:pt idx="6">
                  <c:v>1334.232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5C7-4D28-8E57-7BB83D102F46}"/>
            </c:ext>
          </c:extLst>
        </c:ser>
        <c:ser>
          <c:idx val="0"/>
          <c:order val="2"/>
          <c:tx>
            <c:strRef>
              <c:f>[1]Sheet8!$E$2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[1]Sheet8!$E$3:$E$10</c:f>
              <c:numCache>
                <c:formatCode>General</c:formatCode>
                <c:ptCount val="8"/>
                <c:pt idx="0">
                  <c:v>908.27999999999986</c:v>
                </c:pt>
                <c:pt idx="1">
                  <c:v>1002.2399999999999</c:v>
                </c:pt>
                <c:pt idx="2">
                  <c:v>1208.952</c:v>
                </c:pt>
                <c:pt idx="3">
                  <c:v>1340.4959999999999</c:v>
                </c:pt>
                <c:pt idx="4">
                  <c:v>1246.5359999999998</c:v>
                </c:pt>
                <c:pt idx="5">
                  <c:v>1146.3119999999999</c:v>
                </c:pt>
                <c:pt idx="6">
                  <c:v>1114.992</c:v>
                </c:pt>
                <c:pt idx="7">
                  <c:v>1064.8799999999999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5C7-4D28-8E57-7BB83D102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880991"/>
        <c:axId val="97504623"/>
      </c:scatterChart>
      <c:scatterChart>
        <c:scatterStyle val="smoothMarker"/>
        <c:varyColors val="0"/>
        <c:ser>
          <c:idx val="3"/>
          <c:order val="1"/>
          <c:tx>
            <c:strRef>
              <c:f>[1]Sheet8!$Z$2</c:f>
              <c:strCache>
                <c:ptCount val="1"/>
                <c:pt idx="0">
                  <c:v>2  ζ%</c:v>
                </c:pt>
              </c:strCache>
            </c:strRef>
          </c:tx>
          <c:xVal>
            <c:numRef>
              <c:f>[1]Sheet8!$X$3:$X$10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[1]Sheet8!$Z$3:$Z$10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5C7-4D28-8E57-7BB83D102F46}"/>
            </c:ext>
          </c:extLst>
        </c:ser>
        <c:ser>
          <c:idx val="1"/>
          <c:order val="3"/>
          <c:tx>
            <c:strRef>
              <c:f>[1]Sheet8!$F$2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[1]Sheet8!$F$3:$F$10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5C7-4D28-8E57-7BB83D102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067023"/>
        <c:axId val="967077007"/>
      </c:scatterChart>
      <c:valAx>
        <c:axId val="984880991"/>
        <c:scaling>
          <c:orientation val="minMax"/>
          <c:min val="3.0000000000000009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04623"/>
        <c:crosses val="autoZero"/>
        <c:crossBetween val="midCat"/>
      </c:valAx>
      <c:valAx>
        <c:axId val="975046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Qu/</a:t>
                </a:r>
                <a:r>
                  <a:rPr lang="en-US" sz="800" b="0" i="0" u="none" strike="noStrike" baseline="0">
                    <a:effectLst/>
                  </a:rPr>
                  <a:t>energy transmitted from the compound by the heat-transferring water (J).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1.4849898479671175E-2"/>
              <c:y val="8.394399150553111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880991"/>
        <c:crosses val="autoZero"/>
        <c:crossBetween val="midCat"/>
      </c:valAx>
      <c:valAx>
        <c:axId val="96707700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Thermal efficiency </a:t>
                </a: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067023"/>
        <c:crosses val="max"/>
        <c:crossBetween val="midCat"/>
      </c:valAx>
      <c:valAx>
        <c:axId val="9670670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7077007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3620442727677907"/>
          <c:y val="4.4349333941536125E-2"/>
          <c:w val="0.44163726703973322"/>
          <c:h val="0.11693753880839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0087489063868"/>
          <c:y val="9.7205578109142016E-2"/>
          <c:w val="0.79295778652668425"/>
          <c:h val="0.65512357830271217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[2]Sheet1!$BA$3</c:f>
              <c:strCache>
                <c:ptCount val="1"/>
                <c:pt idx="0">
                  <c:v>ζ1%</c:v>
                </c:pt>
              </c:strCache>
            </c:strRef>
          </c:tx>
          <c:spPr>
            <a:ln w="28575">
              <a:solidFill>
                <a:srgbClr val="002060">
                  <a:alpha val="94000"/>
                </a:srgb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[2]Sheet1!$AZ$4:$AZ$11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[2]Sheet1!$BA$4:$BA$11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19-4D2B-A444-20372A30760A}"/>
            </c:ext>
          </c:extLst>
        </c:ser>
        <c:ser>
          <c:idx val="3"/>
          <c:order val="1"/>
          <c:tx>
            <c:strRef>
              <c:f>[2]Sheet1!$AX$3</c:f>
              <c:strCache>
                <c:ptCount val="1"/>
                <c:pt idx="0">
                  <c:v>ζ2%</c:v>
                </c:pt>
              </c:strCache>
            </c:strRef>
          </c:tx>
          <c:spPr>
            <a:ln w="28575">
              <a:solidFill>
                <a:schemeClr val="accent2">
                  <a:lumMod val="75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[2]Sheet1!$AW$4:$AW$11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[2]Sheet1!$AX$4:$AX$11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19-4D2B-A444-20372A30760A}"/>
            </c:ext>
          </c:extLst>
        </c:ser>
        <c:ser>
          <c:idx val="0"/>
          <c:order val="2"/>
          <c:tx>
            <c:strRef>
              <c:f>[1]Sheet1!$E$2</c:f>
              <c:strCache>
                <c:ptCount val="1"/>
                <c:pt idx="0">
                  <c:v>%ζa1</c:v>
                </c:pt>
              </c:strCache>
            </c:strRef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[1]Sheet1!$D$3:$D$10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[1]Sheet1!$E$3:$E$10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19-4D2B-A444-20372A30760A}"/>
            </c:ext>
          </c:extLst>
        </c:ser>
        <c:ser>
          <c:idx val="1"/>
          <c:order val="3"/>
          <c:tx>
            <c:strRef>
              <c:f>[1]Sheet1!$Y$2</c:f>
              <c:strCache>
                <c:ptCount val="1"/>
                <c:pt idx="0">
                  <c:v>ζb2%</c:v>
                </c:pt>
              </c:strCache>
            </c:strRef>
          </c:tx>
          <c:spPr>
            <a:ln w="28575">
              <a:solidFill>
                <a:schemeClr val="accent2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[1]Sheet1!$X$3:$X$10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[1]Sheet1!$Y$3:$Y$10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19-4D2B-A444-20372A30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091856"/>
        <c:axId val="910314032"/>
      </c:scatterChart>
      <c:valAx>
        <c:axId val="915091856"/>
        <c:scaling>
          <c:orientation val="minMax"/>
          <c:min val="3.0000000000000009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2852787257726772"/>
              <c:y val="0.86966032785571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314032"/>
        <c:crosses val="autoZero"/>
        <c:crossBetween val="midCat"/>
      </c:valAx>
      <c:valAx>
        <c:axId val="910314032"/>
        <c:scaling>
          <c:orientation val="minMax"/>
          <c:min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</a:p>
            </c:rich>
          </c:tx>
          <c:layout>
            <c:manualLayout>
              <c:xMode val="edge"/>
              <c:yMode val="edge"/>
              <c:x val="3.2407407407407406E-2"/>
              <c:y val="0.12336129412394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0918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accent1"/>
          </a:solidFill>
          <a:prstDash val="solid"/>
          <a:miter lim="800000"/>
        </a:ln>
        <a:effectLst/>
      </c:spPr>
    </c:plotArea>
    <c:legend>
      <c:legendPos val="t"/>
      <c:layout>
        <c:manualLayout>
          <c:xMode val="edge"/>
          <c:yMode val="edge"/>
          <c:x val="0.24201248060746738"/>
          <c:y val="2.8560088064019575E-2"/>
          <c:w val="0.27234646277348012"/>
          <c:h val="8.03258098865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sheet4!$G$21</c:f>
              <c:strCache>
                <c:ptCount val="1"/>
                <c:pt idx="0">
                  <c:v>ζ1%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pPr>
              <a:ln cap="rnd">
                <a:solidFill>
                  <a:srgbClr val="FF0000">
                    <a:alpha val="40000"/>
                  </a:srgbClr>
                </a:solidFill>
              </a:ln>
            </c:spPr>
          </c:marker>
          <c:xVal>
            <c:numRef>
              <c:f>sheet4!$F$22:$F$29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sheet4!$G$22:$G$29</c:f>
              <c:numCache>
                <c:formatCode>General</c:formatCode>
                <c:ptCount val="8"/>
                <c:pt idx="0">
                  <c:v>38.51581129281081</c:v>
                </c:pt>
                <c:pt idx="1">
                  <c:v>45.336168734663531</c:v>
                </c:pt>
                <c:pt idx="2">
                  <c:v>47.69838965272934</c:v>
                </c:pt>
                <c:pt idx="3">
                  <c:v>48.260260345605445</c:v>
                </c:pt>
                <c:pt idx="4">
                  <c:v>49.75684090453386</c:v>
                </c:pt>
                <c:pt idx="5">
                  <c:v>51.553051056329579</c:v>
                </c:pt>
                <c:pt idx="6">
                  <c:v>57.486027829578589</c:v>
                </c:pt>
                <c:pt idx="7">
                  <c:v>57.486027829578589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1B-4FC0-84C1-84AB4EF44FD8}"/>
            </c:ext>
          </c:extLst>
        </c:ser>
        <c:ser>
          <c:idx val="0"/>
          <c:order val="1"/>
          <c:tx>
            <c:strRef>
              <c:f>sheet4!$D$21</c:f>
              <c:strCache>
                <c:ptCount val="1"/>
                <c:pt idx="0">
                  <c:v>ζ2%</c:v>
                </c:pt>
              </c:strCache>
            </c:strRef>
          </c:tx>
          <c:spPr>
            <a:ln w="254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xVal>
            <c:numRef>
              <c:f>sheet4!$C$22:$C$29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sheet4!$D$22:$D$29</c:f>
              <c:numCache>
                <c:formatCode>General</c:formatCode>
                <c:ptCount val="8"/>
                <c:pt idx="0">
                  <c:v>43.651252798518918</c:v>
                </c:pt>
                <c:pt idx="1">
                  <c:v>50.373520816292803</c:v>
                </c:pt>
                <c:pt idx="2">
                  <c:v>53.974493554404248</c:v>
                </c:pt>
                <c:pt idx="3">
                  <c:v>53.340287750406013</c:v>
                </c:pt>
                <c:pt idx="4">
                  <c:v>55.780037435082697</c:v>
                </c:pt>
                <c:pt idx="5">
                  <c:v>57.126353873230073</c:v>
                </c:pt>
                <c:pt idx="6">
                  <c:v>63.873364255087331</c:v>
                </c:pt>
                <c:pt idx="7">
                  <c:v>62.27653014871013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1B-4FC0-84C1-84AB4EF44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657048"/>
        <c:axId val="540652456"/>
      </c:scatterChart>
      <c:valAx>
        <c:axId val="54065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 b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13236919779491232"/>
              <c:y val="0.8537583001328020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52456"/>
        <c:crosses val="autoZero"/>
        <c:crossBetween val="midCat"/>
      </c:valAx>
      <c:valAx>
        <c:axId val="54065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 i="0" u="none" strike="noStrike" baseline="0">
                    <a:effectLst/>
                  </a:rPr>
                  <a:t>themal efficiency  </a:t>
                </a:r>
                <a:r>
                  <a:rPr lang="el-GR" sz="800" b="0" i="0" u="none" strike="noStrike" baseline="0">
                    <a:effectLst/>
                  </a:rPr>
                  <a:t>%</a:t>
                </a:r>
                <a:endParaRPr lang="en-US" sz="800" b="0"/>
              </a:p>
            </c:rich>
          </c:tx>
          <c:layout>
            <c:manualLayout>
              <c:xMode val="edge"/>
              <c:yMode val="edge"/>
              <c:x val="1.384083044982699E-2"/>
              <c:y val="0.2460016771762450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57048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72704320264465"/>
          <c:y val="0.15387784860225806"/>
          <c:w val="0.83624190574794066"/>
          <c:h val="0.6094646502520518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sheet4!$G$38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sheet4!$F$39:$F$46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sheet4!$G$39:$G$46</c:f>
              <c:numCache>
                <c:formatCode>General</c:formatCode>
                <c:ptCount val="8"/>
                <c:pt idx="0">
                  <c:v>35.948090539956759</c:v>
                </c:pt>
                <c:pt idx="1">
                  <c:v>37.780140612219604</c:v>
                </c:pt>
                <c:pt idx="2">
                  <c:v>43.932727311724385</c:v>
                </c:pt>
                <c:pt idx="3">
                  <c:v>49.530267196805582</c:v>
                </c:pt>
                <c:pt idx="4">
                  <c:v>50.018719014557732</c:v>
                </c:pt>
                <c:pt idx="5">
                  <c:v>50.99572077463953</c:v>
                </c:pt>
                <c:pt idx="6">
                  <c:v>55.569826901925957</c:v>
                </c:pt>
                <c:pt idx="7">
                  <c:v>59.071145193503924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95-419C-826E-EE420E5A60D9}"/>
            </c:ext>
          </c:extLst>
        </c:ser>
        <c:ser>
          <c:idx val="0"/>
          <c:order val="1"/>
          <c:tx>
            <c:strRef>
              <c:f>sheet4!$D$38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sheet4!$C$39:$C$46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sheet4!$D$39:$D$46</c:f>
              <c:numCache>
                <c:formatCode>General</c:formatCode>
                <c:ptCount val="8"/>
                <c:pt idx="0">
                  <c:v>46.218973551372976</c:v>
                </c:pt>
                <c:pt idx="1">
                  <c:v>49.114182795885483</c:v>
                </c:pt>
                <c:pt idx="2">
                  <c:v>51.46405199373428</c:v>
                </c:pt>
                <c:pt idx="3">
                  <c:v>57.65831104448651</c:v>
                </c:pt>
                <c:pt idx="4">
                  <c:v>56.565671765154292</c:v>
                </c:pt>
                <c:pt idx="5">
                  <c:v>59.355674999990271</c:v>
                </c:pt>
                <c:pt idx="6">
                  <c:v>66.747665646566247</c:v>
                </c:pt>
                <c:pt idx="7">
                  <c:v>77.530878066473903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95-419C-826E-EE420E5A6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714448"/>
        <c:axId val="540715760"/>
      </c:scatterChart>
      <c:valAx>
        <c:axId val="54071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3781325777184425"/>
              <c:y val="0.8623992834229056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15760"/>
        <c:crosses val="autoZero"/>
        <c:crossBetween val="midCat"/>
      </c:valAx>
      <c:valAx>
        <c:axId val="54071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 i="0" u="none" strike="noStrike" baseline="0">
                    <a:effectLst/>
                  </a:rPr>
                  <a:t>themal efficiency%  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14448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9011761073118456"/>
          <c:y val="4.1025641025641026E-2"/>
          <c:w val="0.21976477853763091"/>
          <c:h val="9.2732889158086015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2038495188118E-2"/>
          <c:y val="5.7835739282589678E-2"/>
          <c:w val="0.87437751531058616"/>
          <c:h val="0.7112951379620484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sheet4!$G$58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sheet4!$F$59:$F$66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sheet4!$G$59:$G$66</c:f>
              <c:numCache>
                <c:formatCode>General</c:formatCode>
                <c:ptCount val="8"/>
                <c:pt idx="0">
                  <c:v>30.798319418938995</c:v>
                </c:pt>
                <c:pt idx="1">
                  <c:v>33.466429483694903</c:v>
                </c:pt>
                <c:pt idx="2">
                  <c:v>40.360810183106501</c:v>
                </c:pt>
                <c:pt idx="3">
                  <c:v>45.628818686261212</c:v>
                </c:pt>
                <c:pt idx="4">
                  <c:v>41.778425774038134</c:v>
                </c:pt>
                <c:pt idx="5">
                  <c:v>39.384325879326781</c:v>
                </c:pt>
                <c:pt idx="6">
                  <c:v>45.863857054318821</c:v>
                </c:pt>
                <c:pt idx="7">
                  <c:v>50.824796211451805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62-47B7-B899-EA03693366BA}"/>
            </c:ext>
          </c:extLst>
        </c:ser>
        <c:ser>
          <c:idx val="0"/>
          <c:order val="1"/>
          <c:tx>
            <c:strRef>
              <c:f>sheet4!$D$58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sheet4!$C$59:$C$66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sheet4!$D$59:$D$66</c:f>
              <c:numCache>
                <c:formatCode>General</c:formatCode>
                <c:ptCount val="8"/>
                <c:pt idx="0">
                  <c:v>53.897058983143239</c:v>
                </c:pt>
                <c:pt idx="1">
                  <c:v>53.596612631782058</c:v>
                </c:pt>
                <c:pt idx="2">
                  <c:v>57.908988523587581</c:v>
                </c:pt>
                <c:pt idx="3">
                  <c:v>60.838424915014954</c:v>
                </c:pt>
                <c:pt idx="4">
                  <c:v>59.012026405828877</c:v>
                </c:pt>
                <c:pt idx="5">
                  <c:v>58.799134411389289</c:v>
                </c:pt>
                <c:pt idx="6">
                  <c:v>69.586541737587169</c:v>
                </c:pt>
                <c:pt idx="7">
                  <c:v>78.778434127750302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62-47B7-B899-EA0369336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61336"/>
        <c:axId val="521567896"/>
      </c:scatterChart>
      <c:valAx>
        <c:axId val="52156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67896"/>
        <c:crosses val="autoZero"/>
        <c:crossBetween val="midCat"/>
      </c:valAx>
      <c:valAx>
        <c:axId val="521567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  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6133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sheet4!$G$277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sheet4!$F$278:$F$285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sheet4!$G$278:$G$285</c:f>
              <c:numCache>
                <c:formatCode>General</c:formatCode>
                <c:ptCount val="8"/>
                <c:pt idx="0">
                  <c:v>43.670721600439784</c:v>
                </c:pt>
                <c:pt idx="1">
                  <c:v>43.052026163373029</c:v>
                </c:pt>
                <c:pt idx="2">
                  <c:v>43.409964114348568</c:v>
                </c:pt>
                <c:pt idx="3">
                  <c:v>43.631515152313973</c:v>
                </c:pt>
                <c:pt idx="4">
                  <c:v>45.81979345331839</c:v>
                </c:pt>
                <c:pt idx="5">
                  <c:v>45.217885476527492</c:v>
                </c:pt>
                <c:pt idx="6">
                  <c:v>49.478522961791619</c:v>
                </c:pt>
                <c:pt idx="7">
                  <c:v>53.799849419503154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0A-4855-9B09-5CB2452771B2}"/>
            </c:ext>
          </c:extLst>
        </c:ser>
        <c:ser>
          <c:idx val="0"/>
          <c:order val="1"/>
          <c:tx>
            <c:strRef>
              <c:f>sheet4!$D$277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sheet4!$C$278:$C$285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sheet4!$D$278:$D$285</c:f>
              <c:numCache>
                <c:formatCode>General</c:formatCode>
                <c:ptCount val="8"/>
                <c:pt idx="0">
                  <c:v>57.799484471170295</c:v>
                </c:pt>
                <c:pt idx="1">
                  <c:v>55.567150048074488</c:v>
                </c:pt>
                <c:pt idx="2">
                  <c:v>53.332241626199661</c:v>
                </c:pt>
                <c:pt idx="3">
                  <c:v>52.357818182776775</c:v>
                </c:pt>
                <c:pt idx="4">
                  <c:v>53.456425695538115</c:v>
                </c:pt>
                <c:pt idx="5">
                  <c:v>55.857387941592783</c:v>
                </c:pt>
                <c:pt idx="6">
                  <c:v>61.12052836456612</c:v>
                </c:pt>
                <c:pt idx="7">
                  <c:v>66.45863751820977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0A-4855-9B09-5CB245277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601072"/>
        <c:axId val="522600416"/>
      </c:scatterChart>
      <c:valAx>
        <c:axId val="522601072"/>
        <c:scaling>
          <c:orientation val="minMax"/>
          <c:min val="2.3000000000000004E-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5394666812481772"/>
              <c:y val="0.8641118049231082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600416"/>
        <c:crosses val="autoZero"/>
        <c:crossBetween val="midCat"/>
      </c:valAx>
      <c:valAx>
        <c:axId val="52260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60107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sheet4!$AH$18</c:f>
              <c:strCache>
                <c:ptCount val="1"/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sheet4!$AG$26:$AG$26</c:f>
              <c:numCache>
                <c:formatCode>h:mm</c:formatCode>
                <c:ptCount val="1"/>
              </c:numCache>
            </c:numRef>
          </c:xVal>
          <c:yVal>
            <c:numRef>
              <c:f>sheet4!$AH$19:$AH$26</c:f>
              <c:numCache>
                <c:formatCode>General</c:formatCode>
                <c:ptCount val="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4BE-4A3A-B865-43D53E4C5E2B}"/>
            </c:ext>
          </c:extLst>
        </c:ser>
        <c:ser>
          <c:idx val="2"/>
          <c:order val="1"/>
          <c:tx>
            <c:strRef>
              <c:f>sheet4!$AE$5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xVal>
            <c:numRef>
              <c:f>sheet4!$AC$6:$AC$13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sheet4!$AE$6:$AE$13</c:f>
              <c:numCache>
                <c:formatCode>General</c:formatCode>
                <c:ptCount val="8"/>
                <c:pt idx="0">
                  <c:v>10.5</c:v>
                </c:pt>
                <c:pt idx="1">
                  <c:v>12</c:v>
                </c:pt>
                <c:pt idx="2">
                  <c:v>13.2</c:v>
                </c:pt>
                <c:pt idx="3">
                  <c:v>13.6</c:v>
                </c:pt>
                <c:pt idx="4">
                  <c:v>14.1</c:v>
                </c:pt>
                <c:pt idx="5">
                  <c:v>14.7</c:v>
                </c:pt>
                <c:pt idx="6">
                  <c:v>14.2</c:v>
                </c:pt>
                <c:pt idx="7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4BE-4A3A-B865-43D53E4C5E2B}"/>
            </c:ext>
          </c:extLst>
        </c:ser>
        <c:ser>
          <c:idx val="3"/>
          <c:order val="2"/>
          <c:tx>
            <c:strRef>
              <c:f>sheet4!$AD$5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xVal>
            <c:numRef>
              <c:f>sheet4!$AC$6:$AC$13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sheet4!$AD$6:$AD$13</c:f>
              <c:numCache>
                <c:formatCode>General</c:formatCode>
                <c:ptCount val="8"/>
                <c:pt idx="0">
                  <c:v>25</c:v>
                </c:pt>
                <c:pt idx="1">
                  <c:v>28</c:v>
                </c:pt>
                <c:pt idx="2">
                  <c:v>32.5</c:v>
                </c:pt>
                <c:pt idx="3">
                  <c:v>35</c:v>
                </c:pt>
                <c:pt idx="4">
                  <c:v>34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4BE-4A3A-B865-43D53E4C5E2B}"/>
            </c:ext>
          </c:extLst>
        </c:ser>
        <c:ser>
          <c:idx val="4"/>
          <c:order val="3"/>
          <c:tx>
            <c:strRef>
              <c:f>sheet4!$Y$5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xVal>
            <c:numRef>
              <c:f>sheet4!$X$6:$X$13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sheet4!$Y$6:$Y$13</c:f>
              <c:numCache>
                <c:formatCode>General</c:formatCode>
                <c:ptCount val="8"/>
                <c:pt idx="0">
                  <c:v>30</c:v>
                </c:pt>
                <c:pt idx="1">
                  <c:v>32</c:v>
                </c:pt>
                <c:pt idx="2">
                  <c:v>35</c:v>
                </c:pt>
                <c:pt idx="3">
                  <c:v>38</c:v>
                </c:pt>
                <c:pt idx="4">
                  <c:v>37</c:v>
                </c:pt>
                <c:pt idx="5">
                  <c:v>36.299999999999997</c:v>
                </c:pt>
                <c:pt idx="6">
                  <c:v>35.5</c:v>
                </c:pt>
                <c:pt idx="7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4BE-4A3A-B865-43D53E4C5E2B}"/>
            </c:ext>
          </c:extLst>
        </c:ser>
        <c:ser>
          <c:idx val="0"/>
          <c:order val="4"/>
          <c:tx>
            <c:strRef>
              <c:f>sheet4!$AF$5</c:f>
              <c:strCache>
                <c:ptCount val="1"/>
                <c:pt idx="0">
                  <c:v>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sheet4!$AC$6:$AC$13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sheet4!$AF$6:$AF$13</c:f>
              <c:numCache>
                <c:formatCode>General</c:formatCode>
                <c:ptCount val="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9.1</c:v>
                </c:pt>
                <c:pt idx="4">
                  <c:v>9.3000000000000007</c:v>
                </c:pt>
                <c:pt idx="5">
                  <c:v>9.4</c:v>
                </c:pt>
                <c:pt idx="6">
                  <c:v>8.5</c:v>
                </c:pt>
                <c:pt idx="7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4BE-4A3A-B865-43D53E4C5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54360"/>
        <c:axId val="555452064"/>
      </c:scatterChart>
      <c:valAx>
        <c:axId val="555454360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time hr</a:t>
                </a: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452064"/>
        <c:crosses val="autoZero"/>
        <c:crossBetween val="midCat"/>
      </c:valAx>
      <c:valAx>
        <c:axId val="55545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temperature of air and water</a:t>
                </a:r>
                <a:r>
                  <a:rPr lang="en-US" sz="800" baseline="0"/>
                  <a:t> in and out 0C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1.7717773689832288E-2"/>
              <c:y val="6.6389313276138992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454360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1296609798775157"/>
          <c:y val="3.0188679245283019E-2"/>
          <c:w val="0.57406758530183732"/>
          <c:h val="9.0983212004159861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816272965886E-2"/>
          <c:y val="5.0925925925925923E-2"/>
          <c:w val="0.87418307086614178"/>
          <c:h val="0.79622007476338186"/>
        </c:manualLayout>
      </c:layout>
      <c:scatterChart>
        <c:scatterStyle val="lineMarker"/>
        <c:varyColors val="0"/>
        <c:ser>
          <c:idx val="1"/>
          <c:order val="0"/>
          <c:tx>
            <c:strRef>
              <c:f>sheet4!$AF$21</c:f>
              <c:strCache>
                <c:ptCount val="1"/>
                <c:pt idx="0">
                  <c:v>Ta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xVal>
            <c:numRef>
              <c:f>sheet4!$AC$22:$AC$29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6.25E-2</c:v>
                </c:pt>
                <c:pt idx="5">
                  <c:v>0.10416666666666667</c:v>
                </c:pt>
                <c:pt idx="6">
                  <c:v>0.14583333333333334</c:v>
                </c:pt>
                <c:pt idx="7">
                  <c:v>0.1875</c:v>
                </c:pt>
              </c:numCache>
            </c:numRef>
          </c:xVal>
          <c:yVal>
            <c:numRef>
              <c:f>sheet4!$AF$22:$AF$29</c:f>
              <c:numCache>
                <c:formatCode>General</c:formatCode>
                <c:ptCount val="8"/>
                <c:pt idx="0">
                  <c:v>10</c:v>
                </c:pt>
                <c:pt idx="1">
                  <c:v>10.5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10.5</c:v>
                </c:pt>
                <c:pt idx="6">
                  <c:v>10</c:v>
                </c:pt>
                <c:pt idx="7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65-4E03-892B-798C406598D0}"/>
            </c:ext>
          </c:extLst>
        </c:ser>
        <c:ser>
          <c:idx val="2"/>
          <c:order val="1"/>
          <c:tx>
            <c:strRef>
              <c:f>sheet4!$AE$21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xVal>
            <c:numRef>
              <c:f>sheet4!$AC$22:$AC$29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6.25E-2</c:v>
                </c:pt>
                <c:pt idx="5">
                  <c:v>0.10416666666666667</c:v>
                </c:pt>
                <c:pt idx="6">
                  <c:v>0.14583333333333334</c:v>
                </c:pt>
                <c:pt idx="7">
                  <c:v>0.1875</c:v>
                </c:pt>
              </c:numCache>
            </c:numRef>
          </c:xVal>
          <c:yVal>
            <c:numRef>
              <c:f>sheet4!$AE$22:$AE$29</c:f>
              <c:numCache>
                <c:formatCode>General</c:formatCode>
                <c:ptCount val="8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19</c:v>
                </c:pt>
                <c:pt idx="4">
                  <c:v>18</c:v>
                </c:pt>
                <c:pt idx="5">
                  <c:v>17.5</c:v>
                </c:pt>
                <c:pt idx="6">
                  <c:v>17</c:v>
                </c:pt>
                <c:pt idx="7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C65-4E03-892B-798C406598D0}"/>
            </c:ext>
          </c:extLst>
        </c:ser>
        <c:ser>
          <c:idx val="3"/>
          <c:order val="2"/>
          <c:tx>
            <c:strRef>
              <c:f>sheet4!$AD$21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xVal>
            <c:numRef>
              <c:f>sheet4!$AC$22:$AC$29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6.25E-2</c:v>
                </c:pt>
                <c:pt idx="5">
                  <c:v>0.10416666666666667</c:v>
                </c:pt>
                <c:pt idx="6">
                  <c:v>0.14583333333333334</c:v>
                </c:pt>
                <c:pt idx="7">
                  <c:v>0.1875</c:v>
                </c:pt>
              </c:numCache>
            </c:numRef>
          </c:xVal>
          <c:yVal>
            <c:numRef>
              <c:f>sheet4!$AD$22:$AD$29</c:f>
              <c:numCache>
                <c:formatCode>General</c:formatCode>
                <c:ptCount val="8"/>
                <c:pt idx="0">
                  <c:v>29</c:v>
                </c:pt>
                <c:pt idx="1">
                  <c:v>33</c:v>
                </c:pt>
                <c:pt idx="2">
                  <c:v>35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35</c:v>
                </c:pt>
                <c:pt idx="7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C65-4E03-892B-798C406598D0}"/>
            </c:ext>
          </c:extLst>
        </c:ser>
        <c:ser>
          <c:idx val="0"/>
          <c:order val="3"/>
          <c:tx>
            <c:strRef>
              <c:f>sheet4!$Y$21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tx1">
                  <a:lumMod val="25000"/>
                  <a:lumOff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sheet4!$X$22:$X$29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sheet4!$Y$22:$Y$29</c:f>
              <c:numCache>
                <c:formatCode>General</c:formatCode>
                <c:ptCount val="8"/>
                <c:pt idx="0">
                  <c:v>31</c:v>
                </c:pt>
                <c:pt idx="1">
                  <c:v>35</c:v>
                </c:pt>
                <c:pt idx="2">
                  <c:v>37.5</c:v>
                </c:pt>
                <c:pt idx="3">
                  <c:v>40</c:v>
                </c:pt>
                <c:pt idx="4">
                  <c:v>39.299999999999997</c:v>
                </c:pt>
                <c:pt idx="5">
                  <c:v>38</c:v>
                </c:pt>
                <c:pt idx="6">
                  <c:v>37</c:v>
                </c:pt>
                <c:pt idx="7">
                  <c:v>36.5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65-4E03-892B-798C40659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546080"/>
        <c:axId val="502536568"/>
      </c:scatterChart>
      <c:valAx>
        <c:axId val="50254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726955340464076"/>
              <c:y val="0.9232068718682892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36568"/>
        <c:crosses val="autoZero"/>
        <c:crossBetween val="midCat"/>
      </c:valAx>
      <c:valAx>
        <c:axId val="50253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3.7600848802840513E-3"/>
              <c:y val="0.1111616161616161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6080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0640925908357841"/>
          <c:y val="1.5151515151515152E-2"/>
          <c:w val="0.50686019669228088"/>
          <c:h val="9.1327845382963499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sheet4!$AF$57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sheet4!$AC$58:$AC$65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sheet4!$AF$58:$AF$65</c:f>
              <c:numCache>
                <c:formatCode>General</c:formatCode>
                <c:ptCount val="8"/>
                <c:pt idx="0">
                  <c:v>9.6999999999999993</c:v>
                </c:pt>
                <c:pt idx="1">
                  <c:v>10.3</c:v>
                </c:pt>
                <c:pt idx="2">
                  <c:v>11.5</c:v>
                </c:pt>
                <c:pt idx="3">
                  <c:v>13</c:v>
                </c:pt>
                <c:pt idx="4">
                  <c:v>13.2</c:v>
                </c:pt>
                <c:pt idx="5">
                  <c:v>12</c:v>
                </c:pt>
                <c:pt idx="6">
                  <c:v>11.5</c:v>
                </c:pt>
                <c:pt idx="7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37A-46B0-B75B-6B70901109B3}"/>
            </c:ext>
          </c:extLst>
        </c:ser>
        <c:ser>
          <c:idx val="2"/>
          <c:order val="1"/>
          <c:tx>
            <c:strRef>
              <c:f>sheet4!$AE$57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sheet4!$AC$58:$AC$65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sheet4!$AE$58:$AE$65</c:f>
              <c:numCache>
                <c:formatCode>General</c:formatCode>
                <c:ptCount val="8"/>
                <c:pt idx="0">
                  <c:v>11</c:v>
                </c:pt>
                <c:pt idx="1">
                  <c:v>12.7</c:v>
                </c:pt>
                <c:pt idx="2">
                  <c:v>13.9</c:v>
                </c:pt>
                <c:pt idx="3">
                  <c:v>16</c:v>
                </c:pt>
                <c:pt idx="4">
                  <c:v>17</c:v>
                </c:pt>
                <c:pt idx="5">
                  <c:v>17.8</c:v>
                </c:pt>
                <c:pt idx="6">
                  <c:v>16.5</c:v>
                </c:pt>
                <c:pt idx="7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37A-46B0-B75B-6B70901109B3}"/>
            </c:ext>
          </c:extLst>
        </c:ser>
        <c:ser>
          <c:idx val="3"/>
          <c:order val="2"/>
          <c:tx>
            <c:strRef>
              <c:f>sheet4!$AD$57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sheet4!$AC$58:$AC$65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sheet4!$AD$58:$AD$65</c:f>
              <c:numCache>
                <c:formatCode>General</c:formatCode>
                <c:ptCount val="8"/>
                <c:pt idx="0">
                  <c:v>23</c:v>
                </c:pt>
                <c:pt idx="1">
                  <c:v>26</c:v>
                </c:pt>
                <c:pt idx="2">
                  <c:v>30</c:v>
                </c:pt>
                <c:pt idx="3">
                  <c:v>34</c:v>
                </c:pt>
                <c:pt idx="4">
                  <c:v>33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37A-46B0-B75B-6B70901109B3}"/>
            </c:ext>
          </c:extLst>
        </c:ser>
        <c:ser>
          <c:idx val="0"/>
          <c:order val="3"/>
          <c:tx>
            <c:strRef>
              <c:f>sheet4!$Y$57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sheet4!$X$58:$X$65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sheet4!$Y$58:$Y$65</c:f>
              <c:numCache>
                <c:formatCode>General</c:formatCode>
                <c:ptCount val="8"/>
                <c:pt idx="0">
                  <c:v>32</c:v>
                </c:pt>
                <c:pt idx="1">
                  <c:v>34</c:v>
                </c:pt>
                <c:pt idx="2">
                  <c:v>37</c:v>
                </c:pt>
                <c:pt idx="3">
                  <c:v>40</c:v>
                </c:pt>
                <c:pt idx="4">
                  <c:v>39.6</c:v>
                </c:pt>
                <c:pt idx="5">
                  <c:v>39</c:v>
                </c:pt>
                <c:pt idx="6">
                  <c:v>38.5</c:v>
                </c:pt>
                <c:pt idx="7">
                  <c:v>37.700000000000003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37A-46B0-B75B-6B7090110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801136"/>
        <c:axId val="577807040"/>
      </c:scatterChart>
      <c:valAx>
        <c:axId val="577801136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061230421154766"/>
              <c:y val="0.87511555847185751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07040"/>
        <c:crosses val="autoZero"/>
        <c:crossBetween val="midCat"/>
      </c:valAx>
      <c:valAx>
        <c:axId val="5778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714366837024418E-2"/>
              <c:y val="9.1854206275643682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0113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5775440125320304"/>
          <c:y val="3.0245740689213901E-2"/>
          <c:w val="0.4686807133298061"/>
          <c:h val="0.1461378042291735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sheet4!$AF$109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sheet4!$AC$110:$AC$117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sheet4!$AF$110:$AF$117</c:f>
              <c:numCache>
                <c:formatCode>General</c:formatCode>
                <c:ptCount val="8"/>
                <c:pt idx="0">
                  <c:v>12</c:v>
                </c:pt>
                <c:pt idx="1">
                  <c:v>12.6</c:v>
                </c:pt>
                <c:pt idx="2">
                  <c:v>14.2</c:v>
                </c:pt>
                <c:pt idx="3">
                  <c:v>16</c:v>
                </c:pt>
                <c:pt idx="4">
                  <c:v>15.6</c:v>
                </c:pt>
                <c:pt idx="5">
                  <c:v>15.3</c:v>
                </c:pt>
                <c:pt idx="6">
                  <c:v>14.8</c:v>
                </c:pt>
                <c:pt idx="7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FE6-4656-98E8-8E15F8EFE1B4}"/>
            </c:ext>
          </c:extLst>
        </c:ser>
        <c:ser>
          <c:idx val="2"/>
          <c:order val="1"/>
          <c:tx>
            <c:strRef>
              <c:f>sheet4!$AE$109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sheet4!$AC$110:$AC$117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sheet4!$AE$110:$AE$117</c:f>
              <c:numCache>
                <c:formatCode>General</c:formatCode>
                <c:ptCount val="8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23</c:v>
                </c:pt>
                <c:pt idx="4">
                  <c:v>22</c:v>
                </c:pt>
                <c:pt idx="5">
                  <c:v>21.5</c:v>
                </c:pt>
                <c:pt idx="6">
                  <c:v>21</c:v>
                </c:pt>
                <c:pt idx="7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FE6-4656-98E8-8E15F8EFE1B4}"/>
            </c:ext>
          </c:extLst>
        </c:ser>
        <c:ser>
          <c:idx val="3"/>
          <c:order val="2"/>
          <c:tx>
            <c:strRef>
              <c:f>sheet4!$AD$109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sheet4!$AC$110:$AC$117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sheet4!$AD$110:$AD$117</c:f>
              <c:numCache>
                <c:formatCode>General</c:formatCode>
                <c:ptCount val="8"/>
                <c:pt idx="0">
                  <c:v>27</c:v>
                </c:pt>
                <c:pt idx="1">
                  <c:v>29.2</c:v>
                </c:pt>
                <c:pt idx="2">
                  <c:v>33.6</c:v>
                </c:pt>
                <c:pt idx="3">
                  <c:v>37</c:v>
                </c:pt>
                <c:pt idx="4">
                  <c:v>37.57</c:v>
                </c:pt>
                <c:pt idx="5">
                  <c:v>37</c:v>
                </c:pt>
                <c:pt idx="6">
                  <c:v>36.5</c:v>
                </c:pt>
                <c:pt idx="7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FE6-4656-98E8-8E15F8EFE1B4}"/>
            </c:ext>
          </c:extLst>
        </c:ser>
        <c:ser>
          <c:idx val="0"/>
          <c:order val="3"/>
          <c:tx>
            <c:strRef>
              <c:f>sheet4!$Y$109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sheet4!$X$110:$X$117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sheet4!$Y$110:$Y$117</c:f>
              <c:numCache>
                <c:formatCode>General</c:formatCode>
                <c:ptCount val="8"/>
                <c:pt idx="0">
                  <c:v>33</c:v>
                </c:pt>
                <c:pt idx="1">
                  <c:v>35</c:v>
                </c:pt>
                <c:pt idx="2">
                  <c:v>37</c:v>
                </c:pt>
                <c:pt idx="3">
                  <c:v>40</c:v>
                </c:pt>
                <c:pt idx="4">
                  <c:v>39.5</c:v>
                </c:pt>
                <c:pt idx="5">
                  <c:v>39</c:v>
                </c:pt>
                <c:pt idx="6">
                  <c:v>38.6</c:v>
                </c:pt>
                <c:pt idx="7">
                  <c:v>38.200000000000003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FE6-4656-98E8-8E15F8EFE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562352"/>
        <c:axId val="577567272"/>
      </c:scatterChart>
      <c:valAx>
        <c:axId val="577562352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time hr</a:t>
                </a: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7567272"/>
        <c:crosses val="autoZero"/>
        <c:crossBetween val="midCat"/>
      </c:valAx>
      <c:valAx>
        <c:axId val="57756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of air and water in and out 0C</a:t>
                </a:r>
              </a:p>
            </c:rich>
          </c:tx>
          <c:layout>
            <c:manualLayout>
              <c:xMode val="edge"/>
              <c:yMode val="edge"/>
              <c:x val="2.4242424242424242E-2"/>
              <c:y val="0.1678121681139808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756235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03197206035728"/>
          <c:y val="6.9963215661040107E-2"/>
          <c:w val="0.83591679191987511"/>
          <c:h val="0.6520593729074398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[1]Sheet1!$E$184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[1]Sheet1!$E$185:$E$192</c:f>
              <c:numCache>
                <c:formatCode>General</c:formatCode>
                <c:ptCount val="8"/>
                <c:pt idx="0">
                  <c:v>44.184494795739084</c:v>
                </c:pt>
                <c:pt idx="1">
                  <c:v>47.557470761865552</c:v>
                </c:pt>
                <c:pt idx="2">
                  <c:v>50.107501434848047</c:v>
                </c:pt>
                <c:pt idx="3">
                  <c:v>38.14641039030878</c:v>
                </c:pt>
                <c:pt idx="4">
                  <c:v>36.910389170728699</c:v>
                </c:pt>
                <c:pt idx="5">
                  <c:v>38.56819643586168</c:v>
                </c:pt>
                <c:pt idx="6">
                  <c:v>43.657520260404368</c:v>
                </c:pt>
                <c:pt idx="7">
                  <c:v>49.369273584955835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09-43DE-A02F-C8806A8AA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203327"/>
        <c:axId val="720745711"/>
      </c:scatterChart>
      <c:valAx>
        <c:axId val="809203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4335296367563727"/>
              <c:y val="0.85356640616280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745711"/>
        <c:crosses val="autoZero"/>
        <c:crossBetween val="midCat"/>
      </c:valAx>
      <c:valAx>
        <c:axId val="72074571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2685127799316862E-2"/>
              <c:y val="0.157641717787824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203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sheet4!$AF$143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sheet4!$AC$144:$AC$151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sheet4!$AF$144:$AF$151</c:f>
              <c:numCache>
                <c:formatCode>General</c:formatCode>
                <c:ptCount val="8"/>
                <c:pt idx="0">
                  <c:v>12.6</c:v>
                </c:pt>
                <c:pt idx="1">
                  <c:v>13.4</c:v>
                </c:pt>
                <c:pt idx="2">
                  <c:v>15</c:v>
                </c:pt>
                <c:pt idx="3">
                  <c:v>16.5</c:v>
                </c:pt>
                <c:pt idx="4">
                  <c:v>16.2</c:v>
                </c:pt>
                <c:pt idx="5">
                  <c:v>16</c:v>
                </c:pt>
                <c:pt idx="6">
                  <c:v>15.7</c:v>
                </c:pt>
                <c:pt idx="7">
                  <c:v>15.3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3D8-4E6C-B19B-2295BB7D42D4}"/>
            </c:ext>
          </c:extLst>
        </c:ser>
        <c:ser>
          <c:idx val="2"/>
          <c:order val="1"/>
          <c:tx>
            <c:strRef>
              <c:f>sheet4!$AE$143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sheet4!$AC$144:$AC$151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sheet4!$AE$144:$AE$151</c:f>
              <c:numCache>
                <c:formatCode>General</c:formatCode>
                <c:ptCount val="8"/>
                <c:pt idx="0">
                  <c:v>13.5</c:v>
                </c:pt>
                <c:pt idx="1">
                  <c:v>14</c:v>
                </c:pt>
                <c:pt idx="2">
                  <c:v>18</c:v>
                </c:pt>
                <c:pt idx="3">
                  <c:v>22.9</c:v>
                </c:pt>
                <c:pt idx="4">
                  <c:v>22.3</c:v>
                </c:pt>
                <c:pt idx="5">
                  <c:v>22</c:v>
                </c:pt>
                <c:pt idx="6">
                  <c:v>21.4</c:v>
                </c:pt>
                <c:pt idx="7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3D8-4E6C-B19B-2295BB7D42D4}"/>
            </c:ext>
          </c:extLst>
        </c:ser>
        <c:ser>
          <c:idx val="3"/>
          <c:order val="2"/>
          <c:tx>
            <c:strRef>
              <c:f>sheet4!$AD$143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sheet4!$AC$144:$AC$151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sheet4!$AD$144:$AD$151</c:f>
              <c:numCache>
                <c:formatCode>General</c:formatCode>
                <c:ptCount val="8"/>
                <c:pt idx="0">
                  <c:v>29</c:v>
                </c:pt>
                <c:pt idx="1">
                  <c:v>30</c:v>
                </c:pt>
                <c:pt idx="2">
                  <c:v>33</c:v>
                </c:pt>
                <c:pt idx="3">
                  <c:v>36</c:v>
                </c:pt>
                <c:pt idx="4">
                  <c:v>35</c:v>
                </c:pt>
                <c:pt idx="5">
                  <c:v>34.5</c:v>
                </c:pt>
                <c:pt idx="6">
                  <c:v>34</c:v>
                </c:pt>
                <c:pt idx="7">
                  <c:v>33.4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3D8-4E6C-B19B-2295BB7D42D4}"/>
            </c:ext>
          </c:extLst>
        </c:ser>
        <c:ser>
          <c:idx val="0"/>
          <c:order val="3"/>
          <c:tx>
            <c:strRef>
              <c:f>sheet4!$Y$143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sheet4!$X$144:$X$151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sheet4!$Y$144:$Y$151</c:f>
              <c:numCache>
                <c:formatCode>General</c:formatCode>
                <c:ptCount val="8"/>
                <c:pt idx="0">
                  <c:v>34</c:v>
                </c:pt>
                <c:pt idx="1">
                  <c:v>36</c:v>
                </c:pt>
                <c:pt idx="2">
                  <c:v>38</c:v>
                </c:pt>
                <c:pt idx="3">
                  <c:v>36</c:v>
                </c:pt>
                <c:pt idx="4">
                  <c:v>35</c:v>
                </c:pt>
                <c:pt idx="5">
                  <c:v>34.5</c:v>
                </c:pt>
                <c:pt idx="6">
                  <c:v>34</c:v>
                </c:pt>
                <c:pt idx="7">
                  <c:v>33.4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3D8-4E6C-B19B-2295BB7D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64960"/>
        <c:axId val="581463648"/>
      </c:scatterChart>
      <c:valAx>
        <c:axId val="581464960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447121348637389"/>
              <c:y val="0.87868037328667248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63648"/>
        <c:crosses val="autoZero"/>
        <c:crossBetween val="midCat"/>
      </c:valAx>
      <c:valAx>
        <c:axId val="58146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745163073521283E-2"/>
              <c:y val="0.1861352682599217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64960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sheet4!$AF$160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sheet4!$AC$161:$AC$168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sheet4!$AF$161:$AF$168</c:f>
              <c:numCache>
                <c:formatCode>General</c:formatCode>
                <c:ptCount val="8"/>
                <c:pt idx="0">
                  <c:v>12</c:v>
                </c:pt>
                <c:pt idx="1">
                  <c:v>13.5</c:v>
                </c:pt>
                <c:pt idx="2">
                  <c:v>15</c:v>
                </c:pt>
                <c:pt idx="3">
                  <c:v>17.5</c:v>
                </c:pt>
                <c:pt idx="4">
                  <c:v>17</c:v>
                </c:pt>
                <c:pt idx="5">
                  <c:v>16.5</c:v>
                </c:pt>
                <c:pt idx="6">
                  <c:v>16</c:v>
                </c:pt>
                <c:pt idx="7">
                  <c:v>15.5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F98-4104-9BE0-95A409A6A3E2}"/>
            </c:ext>
          </c:extLst>
        </c:ser>
        <c:ser>
          <c:idx val="2"/>
          <c:order val="1"/>
          <c:tx>
            <c:strRef>
              <c:f>sheet4!$AE$160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sheet4!$AC$161:$AC$168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sheet4!$AE$161:$AE$168</c:f>
              <c:numCache>
                <c:formatCode>General</c:formatCode>
                <c:ptCount val="8"/>
                <c:pt idx="0">
                  <c:v>14.5</c:v>
                </c:pt>
                <c:pt idx="1">
                  <c:v>16.5</c:v>
                </c:pt>
                <c:pt idx="2">
                  <c:v>19.5</c:v>
                </c:pt>
                <c:pt idx="3">
                  <c:v>22</c:v>
                </c:pt>
                <c:pt idx="4">
                  <c:v>21.5</c:v>
                </c:pt>
                <c:pt idx="5">
                  <c:v>21</c:v>
                </c:pt>
                <c:pt idx="6">
                  <c:v>19.899999999999999</c:v>
                </c:pt>
                <c:pt idx="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F98-4104-9BE0-95A409A6A3E2}"/>
            </c:ext>
          </c:extLst>
        </c:ser>
        <c:ser>
          <c:idx val="3"/>
          <c:order val="2"/>
          <c:tx>
            <c:strRef>
              <c:f>sheet4!$AD$160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sheet4!$AC$161:$AC$168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sheet4!$AD$161:$AD$168</c:f>
              <c:numCache>
                <c:formatCode>General</c:formatCode>
                <c:ptCount val="8"/>
                <c:pt idx="0">
                  <c:v>30.5</c:v>
                </c:pt>
                <c:pt idx="1">
                  <c:v>32</c:v>
                </c:pt>
                <c:pt idx="2">
                  <c:v>35</c:v>
                </c:pt>
                <c:pt idx="3">
                  <c:v>38</c:v>
                </c:pt>
                <c:pt idx="4">
                  <c:v>37.6</c:v>
                </c:pt>
                <c:pt idx="5">
                  <c:v>36.5</c:v>
                </c:pt>
                <c:pt idx="6">
                  <c:v>36</c:v>
                </c:pt>
                <c:pt idx="7">
                  <c:v>35.5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F98-4104-9BE0-95A409A6A3E2}"/>
            </c:ext>
          </c:extLst>
        </c:ser>
        <c:ser>
          <c:idx val="0"/>
          <c:order val="3"/>
          <c:tx>
            <c:strRef>
              <c:f>sheet4!$Y$160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sheet4!$X$161:$X$168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sheet4!$Y$161:$Y$168</c:f>
              <c:numCache>
                <c:formatCode>General</c:formatCode>
                <c:ptCount val="8"/>
                <c:pt idx="0">
                  <c:v>34.6</c:v>
                </c:pt>
                <c:pt idx="1">
                  <c:v>36</c:v>
                </c:pt>
                <c:pt idx="2">
                  <c:v>37.5</c:v>
                </c:pt>
                <c:pt idx="3">
                  <c:v>39.5</c:v>
                </c:pt>
                <c:pt idx="4">
                  <c:v>39.1</c:v>
                </c:pt>
                <c:pt idx="5">
                  <c:v>38.299999999999997</c:v>
                </c:pt>
                <c:pt idx="6">
                  <c:v>37.700000000000003</c:v>
                </c:pt>
                <c:pt idx="7">
                  <c:v>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F98-4104-9BE0-95A409A6A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597648"/>
        <c:axId val="584596336"/>
      </c:scatterChart>
      <c:valAx>
        <c:axId val="584597648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96336"/>
        <c:crosses val="autoZero"/>
        <c:crossBetween val="midCat"/>
      </c:valAx>
      <c:valAx>
        <c:axId val="58459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185246810870772E-2"/>
              <c:y val="0.1807819927772113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97648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2440185200142874"/>
          <c:y val="0"/>
          <c:w val="0.46663135582278775"/>
          <c:h val="9.8589245605720285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sheet4!$AF$177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sheet4!$AC$178:$AC$185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sheet4!$AF$178:$AF$185</c:f>
              <c:numCache>
                <c:formatCode>General</c:formatCode>
                <c:ptCount val="8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16.3</c:v>
                </c:pt>
                <c:pt idx="5">
                  <c:v>16</c:v>
                </c:pt>
                <c:pt idx="6">
                  <c:v>15.6</c:v>
                </c:pt>
                <c:pt idx="7">
                  <c:v>15.1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D44-4604-B1F1-483E0A480AF0}"/>
            </c:ext>
          </c:extLst>
        </c:ser>
        <c:ser>
          <c:idx val="2"/>
          <c:order val="1"/>
          <c:tx>
            <c:strRef>
              <c:f>sheet4!$AE$177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sheet4!$AC$178:$AC$185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sheet4!$AE$178:$AE$185</c:f>
              <c:numCache>
                <c:formatCode>General</c:formatCode>
                <c:ptCount val="8"/>
                <c:pt idx="0">
                  <c:v>16</c:v>
                </c:pt>
                <c:pt idx="1">
                  <c:v>17</c:v>
                </c:pt>
                <c:pt idx="2">
                  <c:v>19</c:v>
                </c:pt>
                <c:pt idx="3">
                  <c:v>21.5</c:v>
                </c:pt>
                <c:pt idx="4">
                  <c:v>21</c:v>
                </c:pt>
                <c:pt idx="5">
                  <c:v>20.6</c:v>
                </c:pt>
                <c:pt idx="6">
                  <c:v>20.2</c:v>
                </c:pt>
                <c:pt idx="7">
                  <c:v>19.7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D44-4604-B1F1-483E0A480AF0}"/>
            </c:ext>
          </c:extLst>
        </c:ser>
        <c:ser>
          <c:idx val="3"/>
          <c:order val="2"/>
          <c:tx>
            <c:strRef>
              <c:f>sheet4!$AD$177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sheet4!$AC$178:$AC$185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sheet4!$AD$178:$AD$185</c:f>
              <c:numCache>
                <c:formatCode>General</c:formatCode>
                <c:ptCount val="8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35</c:v>
                </c:pt>
                <c:pt idx="4">
                  <c:v>34.6</c:v>
                </c:pt>
                <c:pt idx="5">
                  <c:v>34</c:v>
                </c:pt>
                <c:pt idx="6">
                  <c:v>33.700000000000003</c:v>
                </c:pt>
                <c:pt idx="7">
                  <c:v>33.200000000000003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D44-4604-B1F1-483E0A480AF0}"/>
            </c:ext>
          </c:extLst>
        </c:ser>
        <c:ser>
          <c:idx val="0"/>
          <c:order val="3"/>
          <c:tx>
            <c:strRef>
              <c:f>sheet4!$Y$177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sheet4!$X$178:$X$185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sheet4!$Y$178:$Y$185</c:f>
              <c:numCache>
                <c:formatCode>General</c:formatCode>
                <c:ptCount val="8"/>
                <c:pt idx="0">
                  <c:v>36.5</c:v>
                </c:pt>
                <c:pt idx="1">
                  <c:v>37.5</c:v>
                </c:pt>
                <c:pt idx="2">
                  <c:v>38.799999999999997</c:v>
                </c:pt>
                <c:pt idx="3">
                  <c:v>41</c:v>
                </c:pt>
                <c:pt idx="4">
                  <c:v>40.5</c:v>
                </c:pt>
                <c:pt idx="5">
                  <c:v>40</c:v>
                </c:pt>
                <c:pt idx="6">
                  <c:v>39.5</c:v>
                </c:pt>
                <c:pt idx="7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D44-4604-B1F1-483E0A480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76456"/>
        <c:axId val="592575472"/>
      </c:scatterChart>
      <c:valAx>
        <c:axId val="592576456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5472"/>
        <c:crosses val="autoZero"/>
        <c:crossBetween val="midCat"/>
      </c:valAx>
      <c:valAx>
        <c:axId val="59257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066889632107024E-2"/>
              <c:y val="0.176664816804804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645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sheet4!$AF$245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sheet4!$AC$246:$AC$253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sheet4!$AF$246:$AF$253</c:f>
              <c:numCache>
                <c:formatCode>General</c:formatCode>
                <c:ptCount val="8"/>
                <c:pt idx="0">
                  <c:v>13</c:v>
                </c:pt>
                <c:pt idx="1">
                  <c:v>14</c:v>
                </c:pt>
                <c:pt idx="2">
                  <c:v>16.5</c:v>
                </c:pt>
                <c:pt idx="3">
                  <c:v>18.5</c:v>
                </c:pt>
                <c:pt idx="4">
                  <c:v>18</c:v>
                </c:pt>
                <c:pt idx="5">
                  <c:v>17</c:v>
                </c:pt>
                <c:pt idx="6">
                  <c:v>16.5</c:v>
                </c:pt>
                <c:pt idx="7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456-438E-B87A-CA6EAAA75C78}"/>
            </c:ext>
          </c:extLst>
        </c:ser>
        <c:ser>
          <c:idx val="2"/>
          <c:order val="1"/>
          <c:tx>
            <c:strRef>
              <c:f>sheet4!$AE$245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sheet4!$AC$246:$AC$253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sheet4!$AE$246:$AE$253</c:f>
              <c:numCache>
                <c:formatCode>General</c:formatCode>
                <c:ptCount val="8"/>
                <c:pt idx="0">
                  <c:v>16</c:v>
                </c:pt>
                <c:pt idx="1">
                  <c:v>17</c:v>
                </c:pt>
                <c:pt idx="2">
                  <c:v>19.5</c:v>
                </c:pt>
                <c:pt idx="3">
                  <c:v>22.5</c:v>
                </c:pt>
                <c:pt idx="4">
                  <c:v>22</c:v>
                </c:pt>
                <c:pt idx="5">
                  <c:v>21</c:v>
                </c:pt>
                <c:pt idx="6">
                  <c:v>20.5</c:v>
                </c:pt>
                <c:pt idx="7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456-438E-B87A-CA6EAAA75C78}"/>
            </c:ext>
          </c:extLst>
        </c:ser>
        <c:ser>
          <c:idx val="3"/>
          <c:order val="2"/>
          <c:tx>
            <c:strRef>
              <c:f>sheet4!$AD$245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sheet4!$AC$246:$AC$253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sheet4!$AD$246:$AD$253</c:f>
              <c:numCache>
                <c:formatCode>General</c:formatCode>
                <c:ptCount val="8"/>
                <c:pt idx="0">
                  <c:v>34</c:v>
                </c:pt>
                <c:pt idx="1">
                  <c:v>36</c:v>
                </c:pt>
                <c:pt idx="2">
                  <c:v>39.5</c:v>
                </c:pt>
                <c:pt idx="3">
                  <c:v>43</c:v>
                </c:pt>
                <c:pt idx="4">
                  <c:v>42</c:v>
                </c:pt>
                <c:pt idx="5">
                  <c:v>41.5</c:v>
                </c:pt>
                <c:pt idx="6">
                  <c:v>41</c:v>
                </c:pt>
                <c:pt idx="7">
                  <c:v>40.5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456-438E-B87A-CA6EAAA75C78}"/>
            </c:ext>
          </c:extLst>
        </c:ser>
        <c:ser>
          <c:idx val="0"/>
          <c:order val="3"/>
          <c:tx>
            <c:strRef>
              <c:f>sheet4!$Y$245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sheet4!$X$246:$X$253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sheet4!$Y$246:$Y$253</c:f>
              <c:numCache>
                <c:formatCode>General</c:formatCode>
                <c:ptCount val="8"/>
                <c:pt idx="0">
                  <c:v>38</c:v>
                </c:pt>
                <c:pt idx="1">
                  <c:v>39</c:v>
                </c:pt>
                <c:pt idx="2">
                  <c:v>42</c:v>
                </c:pt>
                <c:pt idx="3">
                  <c:v>45</c:v>
                </c:pt>
                <c:pt idx="4">
                  <c:v>44</c:v>
                </c:pt>
                <c:pt idx="5">
                  <c:v>43</c:v>
                </c:pt>
                <c:pt idx="6">
                  <c:v>42</c:v>
                </c:pt>
                <c:pt idx="7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456-438E-B87A-CA6EAAA75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753248"/>
        <c:axId val="577749312"/>
      </c:scatterChart>
      <c:valAx>
        <c:axId val="577753248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3447838441682385"/>
              <c:y val="0.91768060165037013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49312"/>
        <c:crosses val="autoZero"/>
        <c:crossBetween val="midCat"/>
      </c:valAx>
      <c:valAx>
        <c:axId val="57774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242424242424242E-2"/>
              <c:y val="0.171680154564012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53248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7060367454068"/>
          <c:y val="0.15316163604549429"/>
          <c:w val="0.81528018372703415"/>
          <c:h val="0.6320082385535141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sheet4!$AF$261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sheet4!$AC$262:$AC$269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sheet4!$AF$262:$AF$269</c:f>
              <c:numCache>
                <c:formatCode>General</c:formatCode>
                <c:ptCount val="8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16.5</c:v>
                </c:pt>
                <c:pt idx="5">
                  <c:v>16</c:v>
                </c:pt>
                <c:pt idx="6">
                  <c:v>15.5</c:v>
                </c:pt>
                <c:pt idx="7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BDD-43EC-8B40-3227F8341A5D}"/>
            </c:ext>
          </c:extLst>
        </c:ser>
        <c:ser>
          <c:idx val="2"/>
          <c:order val="1"/>
          <c:tx>
            <c:strRef>
              <c:f>sheet4!$AE$261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sheet4!$AC$262:$AC$269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sheet4!$AE$262:$AE$269</c:f>
              <c:numCache>
                <c:formatCode>General</c:formatCode>
                <c:ptCount val="8"/>
                <c:pt idx="0">
                  <c:v>16</c:v>
                </c:pt>
                <c:pt idx="1">
                  <c:v>17</c:v>
                </c:pt>
                <c:pt idx="2">
                  <c:v>19.600000000000001</c:v>
                </c:pt>
                <c:pt idx="3">
                  <c:v>24</c:v>
                </c:pt>
                <c:pt idx="4">
                  <c:v>23.5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BDD-43EC-8B40-3227F8341A5D}"/>
            </c:ext>
          </c:extLst>
        </c:ser>
        <c:ser>
          <c:idx val="3"/>
          <c:order val="2"/>
          <c:tx>
            <c:strRef>
              <c:f>sheet4!$AD$261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sheet4!$AC$262:$AC$269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sheet4!$AD$262:$AD$269</c:f>
              <c:numCache>
                <c:formatCode>General</c:formatCode>
                <c:ptCount val="8"/>
                <c:pt idx="0">
                  <c:v>33.200000000000003</c:v>
                </c:pt>
                <c:pt idx="1">
                  <c:v>36</c:v>
                </c:pt>
                <c:pt idx="2">
                  <c:v>39.799999999999997</c:v>
                </c:pt>
                <c:pt idx="3">
                  <c:v>39.299999999999997</c:v>
                </c:pt>
                <c:pt idx="4">
                  <c:v>38</c:v>
                </c:pt>
                <c:pt idx="5">
                  <c:v>37.5</c:v>
                </c:pt>
                <c:pt idx="6">
                  <c:v>37</c:v>
                </c:pt>
                <c:pt idx="7">
                  <c:v>36.6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BDD-43EC-8B40-3227F8341A5D}"/>
            </c:ext>
          </c:extLst>
        </c:ser>
        <c:ser>
          <c:idx val="0"/>
          <c:order val="3"/>
          <c:tx>
            <c:strRef>
              <c:f>sheet4!$Y$261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sheet4!$X$262:$X$269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sheet4!$Y$262:$Y$269</c:f>
              <c:numCache>
                <c:formatCode>General</c:formatCode>
                <c:ptCount val="8"/>
                <c:pt idx="0">
                  <c:v>39</c:v>
                </c:pt>
                <c:pt idx="1">
                  <c:v>40</c:v>
                </c:pt>
                <c:pt idx="2">
                  <c:v>42</c:v>
                </c:pt>
                <c:pt idx="3">
                  <c:v>45</c:v>
                </c:pt>
                <c:pt idx="4">
                  <c:v>44</c:v>
                </c:pt>
                <c:pt idx="5">
                  <c:v>43.5</c:v>
                </c:pt>
                <c:pt idx="6">
                  <c:v>43</c:v>
                </c:pt>
                <c:pt idx="7">
                  <c:v>42.5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BDD-43EC-8B40-3227F8341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035888"/>
        <c:axId val="638030968"/>
      </c:scatterChart>
      <c:valAx>
        <c:axId val="638035888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444964181457506"/>
              <c:y val="0.88331000291630213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030968"/>
        <c:crosses val="autoZero"/>
        <c:crossBetween val="midCat"/>
      </c:valAx>
      <c:valAx>
        <c:axId val="63803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3.4314077076999031E-2"/>
              <c:y val="0.145876616962538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035888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sheet4!$AF$277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sheet4!$AC$278:$AC$285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sheet4!$AF$278:$AF$285</c:f>
              <c:numCache>
                <c:formatCode>General</c:formatCode>
                <c:ptCount val="8"/>
                <c:pt idx="0">
                  <c:v>14.1</c:v>
                </c:pt>
                <c:pt idx="1">
                  <c:v>14.7</c:v>
                </c:pt>
                <c:pt idx="2">
                  <c:v>16</c:v>
                </c:pt>
                <c:pt idx="3">
                  <c:v>18</c:v>
                </c:pt>
                <c:pt idx="4">
                  <c:v>17</c:v>
                </c:pt>
                <c:pt idx="5">
                  <c:v>16.5</c:v>
                </c:pt>
                <c:pt idx="6">
                  <c:v>15</c:v>
                </c:pt>
                <c:pt idx="7">
                  <c:v>14.5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5F9-4516-8C1B-78FF487D4E42}"/>
            </c:ext>
          </c:extLst>
        </c:ser>
        <c:ser>
          <c:idx val="2"/>
          <c:order val="1"/>
          <c:tx>
            <c:strRef>
              <c:f>sheet4!$AE$277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sheet4!$AC$278:$AC$285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sheet4!$AE$278:$AE$285</c:f>
              <c:numCache>
                <c:formatCode>General</c:formatCode>
                <c:ptCount val="8"/>
                <c:pt idx="0">
                  <c:v>17</c:v>
                </c:pt>
                <c:pt idx="1">
                  <c:v>18.8</c:v>
                </c:pt>
                <c:pt idx="2">
                  <c:v>22</c:v>
                </c:pt>
                <c:pt idx="3">
                  <c:v>25.5</c:v>
                </c:pt>
                <c:pt idx="4">
                  <c:v>24.5</c:v>
                </c:pt>
                <c:pt idx="5">
                  <c:v>24</c:v>
                </c:pt>
                <c:pt idx="6">
                  <c:v>23</c:v>
                </c:pt>
                <c:pt idx="7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5F9-4516-8C1B-78FF487D4E42}"/>
            </c:ext>
          </c:extLst>
        </c:ser>
        <c:ser>
          <c:idx val="3"/>
          <c:order val="2"/>
          <c:tx>
            <c:strRef>
              <c:f>sheet4!$AD$277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sheet4!$AC$278:$AC$285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sheet4!$AD$278:$AD$285</c:f>
              <c:numCache>
                <c:formatCode>General</c:formatCode>
                <c:ptCount val="8"/>
                <c:pt idx="0">
                  <c:v>34</c:v>
                </c:pt>
                <c:pt idx="1">
                  <c:v>36</c:v>
                </c:pt>
                <c:pt idx="2">
                  <c:v>39.5</c:v>
                </c:pt>
                <c:pt idx="3">
                  <c:v>43</c:v>
                </c:pt>
                <c:pt idx="4">
                  <c:v>42.5</c:v>
                </c:pt>
                <c:pt idx="5">
                  <c:v>41</c:v>
                </c:pt>
                <c:pt idx="6">
                  <c:v>40</c:v>
                </c:pt>
                <c:pt idx="7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5F9-4516-8C1B-78FF487D4E42}"/>
            </c:ext>
          </c:extLst>
        </c:ser>
        <c:ser>
          <c:idx val="0"/>
          <c:order val="3"/>
          <c:tx>
            <c:strRef>
              <c:f>sheet4!$Y$277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sheet4!$X$278:$X$285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sheet4!$Y$278:$Y$285</c:f>
              <c:numCache>
                <c:formatCode>General</c:formatCode>
                <c:ptCount val="8"/>
                <c:pt idx="0">
                  <c:v>39.5</c:v>
                </c:pt>
                <c:pt idx="1">
                  <c:v>41</c:v>
                </c:pt>
                <c:pt idx="2">
                  <c:v>43.5</c:v>
                </c:pt>
                <c:pt idx="3">
                  <c:v>46.5</c:v>
                </c:pt>
                <c:pt idx="4">
                  <c:v>45.5</c:v>
                </c:pt>
                <c:pt idx="5">
                  <c:v>45</c:v>
                </c:pt>
                <c:pt idx="6">
                  <c:v>44</c:v>
                </c:pt>
                <c:pt idx="7">
                  <c:v>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5F9-4516-8C1B-78FF487D4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340792"/>
        <c:axId val="634331936"/>
      </c:scatterChart>
      <c:valAx>
        <c:axId val="634340792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6581852017661679"/>
              <c:y val="0.90849518810148733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331936"/>
        <c:crosses val="autoZero"/>
        <c:crossBetween val="midCat"/>
      </c:valAx>
      <c:valAx>
        <c:axId val="63433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340792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6574834779376505"/>
          <c:y val="0"/>
          <c:w val="0.47383110053527583"/>
          <c:h val="9.7024289342803688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89821803362662E-2"/>
          <c:y val="7.6035285846489123E-2"/>
          <c:w val="0.84904645986609184"/>
          <c:h val="0.7273685975124745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sheet4!$G$261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sheet4!$F$262:$F$269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sheet4!$G$262:$G$269</c:f>
              <c:numCache>
                <c:formatCode>General</c:formatCode>
                <c:ptCount val="8"/>
                <c:pt idx="0">
                  <c:v>44.184494795739084</c:v>
                </c:pt>
                <c:pt idx="1">
                  <c:v>47.557470761865552</c:v>
                </c:pt>
                <c:pt idx="2">
                  <c:v>50.107501434848047</c:v>
                </c:pt>
                <c:pt idx="3">
                  <c:v>38.14641039030878</c:v>
                </c:pt>
                <c:pt idx="4">
                  <c:v>36.910389170728699</c:v>
                </c:pt>
                <c:pt idx="5">
                  <c:v>38.56819643586168</c:v>
                </c:pt>
                <c:pt idx="6">
                  <c:v>43.657520260404368</c:v>
                </c:pt>
                <c:pt idx="7">
                  <c:v>49.369273584955835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08-4AE4-8776-72743237FAAF}"/>
            </c:ext>
          </c:extLst>
        </c:ser>
        <c:ser>
          <c:idx val="0"/>
          <c:order val="1"/>
          <c:tx>
            <c:strRef>
              <c:f>sheet4!$D$261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sheet4!$C$262:$C$269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sheet4!$D$262:$D$269</c:f>
              <c:numCache>
                <c:formatCode>General</c:formatCode>
                <c:ptCount val="8"/>
                <c:pt idx="0">
                  <c:v>59.083917459418522</c:v>
                </c:pt>
                <c:pt idx="1">
                  <c:v>57.569569869626726</c:v>
                </c:pt>
                <c:pt idx="2">
                  <c:v>55.564754066366163</c:v>
                </c:pt>
                <c:pt idx="3">
                  <c:v>52.357818182776775</c:v>
                </c:pt>
                <c:pt idx="4">
                  <c:v>52.183653655168158</c:v>
                </c:pt>
                <c:pt idx="5">
                  <c:v>54.527450133459624</c:v>
                </c:pt>
                <c:pt idx="6">
                  <c:v>61.12052836456612</c:v>
                </c:pt>
                <c:pt idx="7">
                  <c:v>68.040986030548098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08-4AE4-8776-72743237F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825304"/>
        <c:axId val="564825632"/>
      </c:scatterChart>
      <c:valAx>
        <c:axId val="564825304"/>
        <c:scaling>
          <c:orientation val="minMax"/>
          <c:min val="1.7000000000000006E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825632"/>
        <c:crosses val="autoZero"/>
        <c:crossBetween val="midCat"/>
      </c:valAx>
      <c:valAx>
        <c:axId val="56482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5992819550405941E-2"/>
              <c:y val="0.331858100537635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825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341959845692863"/>
          <c:y val="4.3337974707362545E-2"/>
          <c:w val="0.20194597436978409"/>
          <c:h val="0.1312468247356726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xVal>
            <c:numRef>
              <c:f>sheet4!#REF!</c:f>
            </c:numRef>
          </c:xVal>
          <c:yVal>
            <c:numRef>
              <c:f>sheet4!#REF!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3F7-40DD-8666-7865D9286BE0}"/>
            </c:ext>
          </c:extLst>
        </c:ser>
        <c:ser>
          <c:idx val="0"/>
          <c:order val="1"/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sheet4!#REF!</c:f>
            </c:numRef>
          </c:xVal>
          <c:yVal>
            <c:numRef>
              <c:f>sheet4!#REF!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3F7-40DD-8666-7865D9286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467552"/>
        <c:axId val="533467880"/>
      </c:scatterChart>
      <c:valAx>
        <c:axId val="533467552"/>
        <c:scaling>
          <c:orientation val="minMax"/>
          <c:min val="2.0000000000000005E-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67880"/>
        <c:crosses val="autoZero"/>
        <c:crossBetween val="midCat"/>
      </c:valAx>
      <c:valAx>
        <c:axId val="53346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5331030512377662E-2"/>
              <c:y val="0.3637851998775081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6755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12240751698974E-2"/>
          <c:y val="0.16708333333333336"/>
          <c:w val="0.84464622657648714"/>
          <c:h val="0.5841176025836276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sheet4!$G$193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sheet4!$F$194:$F$201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sheet4!$G$194:$G$201</c:f>
              <c:numCache>
                <c:formatCode>General</c:formatCode>
                <c:ptCount val="8"/>
                <c:pt idx="0">
                  <c:v>43.61393672862318</c:v>
                </c:pt>
                <c:pt idx="1">
                  <c:v>46.331157254037727</c:v>
                </c:pt>
                <c:pt idx="2">
                  <c:v>49.214589694382724</c:v>
                </c:pt>
                <c:pt idx="3">
                  <c:v>50.044864175895874</c:v>
                </c:pt>
                <c:pt idx="4">
                  <c:v>49.416077743673256</c:v>
                </c:pt>
                <c:pt idx="5">
                  <c:v>51.033057145724989</c:v>
                </c:pt>
                <c:pt idx="6">
                  <c:v>56.364043810550612</c:v>
                </c:pt>
                <c:pt idx="7">
                  <c:v>61.978172411824119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91-4EC1-89DF-7CD61A8DE958}"/>
            </c:ext>
          </c:extLst>
        </c:ser>
        <c:ser>
          <c:idx val="0"/>
          <c:order val="1"/>
          <c:tx>
            <c:strRef>
              <c:f>sheet4!$D$193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sheet4!$C$194:$C$201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sheet4!$D$194:$D$201</c:f>
              <c:numCache>
                <c:formatCode>General</c:formatCode>
                <c:ptCount val="8"/>
                <c:pt idx="0">
                  <c:v>53.87603948829922</c:v>
                </c:pt>
                <c:pt idx="1">
                  <c:v>51.339931011231002</c:v>
                </c:pt>
                <c:pt idx="2">
                  <c:v>52.942967701532929</c:v>
                </c:pt>
                <c:pt idx="3">
                  <c:v>55.049350593485457</c:v>
                </c:pt>
                <c:pt idx="4">
                  <c:v>55.048998522744817</c:v>
                </c:pt>
                <c:pt idx="5">
                  <c:v>56.942147973124733</c:v>
                </c:pt>
                <c:pt idx="6">
                  <c:v>62.890406778088071</c:v>
                </c:pt>
                <c:pt idx="7">
                  <c:v>68.828391467867846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91-4EC1-89DF-7CD61A8DE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934016"/>
        <c:axId val="534934344"/>
      </c:scatterChart>
      <c:valAx>
        <c:axId val="534934016"/>
        <c:scaling>
          <c:orientation val="minMax"/>
          <c:min val="1.2000000000000003E-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4564692951287225"/>
              <c:y val="0.8675152025749868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934344"/>
        <c:crosses val="autoZero"/>
        <c:crossBetween val="midCat"/>
      </c:valAx>
      <c:valAx>
        <c:axId val="534934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93401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sheet4!$G$109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sheet4!$F$110:$F$117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sheet4!$G$110:$G$117</c:f>
              <c:numCache>
                <c:formatCode>General</c:formatCode>
                <c:ptCount val="8"/>
                <c:pt idx="0">
                  <c:v>33.337310194791762</c:v>
                </c:pt>
                <c:pt idx="1">
                  <c:v>33.13641767348664</c:v>
                </c:pt>
                <c:pt idx="2">
                  <c:v>38.960333945909284</c:v>
                </c:pt>
                <c:pt idx="3">
                  <c:v>35.295247703255164</c:v>
                </c:pt>
                <c:pt idx="4">
                  <c:v>40.3275308090452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72-4964-8F01-4A69B99EB8BD}"/>
            </c:ext>
          </c:extLst>
        </c:ser>
        <c:ser>
          <c:idx val="0"/>
          <c:order val="1"/>
          <c:tx>
            <c:strRef>
              <c:f>sheet4!$D$109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sheet4!$C$110:$C$117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sheet4!$D$110:$D$117</c:f>
              <c:numCache>
                <c:formatCode>General</c:formatCode>
                <c:ptCount val="8"/>
                <c:pt idx="0">
                  <c:v>48.723761053926424</c:v>
                </c:pt>
                <c:pt idx="1">
                  <c:v>47.696358772442892</c:v>
                </c:pt>
                <c:pt idx="2">
                  <c:v>47.451688780274132</c:v>
                </c:pt>
                <c:pt idx="3">
                  <c:v>42.858515068238411</c:v>
                </c:pt>
                <c:pt idx="4">
                  <c:v>45.326383375612778</c:v>
                </c:pt>
                <c:pt idx="5">
                  <c:v>47.902675998565897</c:v>
                </c:pt>
                <c:pt idx="6">
                  <c:v>54.208425499150046</c:v>
                </c:pt>
                <c:pt idx="7">
                  <c:v>63.141669635749309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72-4964-8F01-4A69B99EB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135688"/>
        <c:axId val="558138640"/>
      </c:scatterChart>
      <c:valAx>
        <c:axId val="55813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4942334280753766"/>
              <c:y val="0.8667946698970321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138640"/>
        <c:crosses val="autoZero"/>
        <c:crossBetween val="midCat"/>
      </c:valAx>
      <c:valAx>
        <c:axId val="55813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9936672423719057E-2"/>
              <c:y val="0.3456398142539874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135688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56113815253845E-2"/>
          <c:y val="7.1163955220306802E-2"/>
          <c:w val="0.88022405879249332"/>
          <c:h val="0.620152566035628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[1]Sheet1!$E$208</c:f>
              <c:strCache>
                <c:ptCount val="1"/>
                <c:pt idx="0">
                  <c:v>%ζz1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[1]Sheet1!$E$209:$E$216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5F-472B-AFDB-171E520C3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288063"/>
        <c:axId val="1222203119"/>
      </c:scatterChart>
      <c:valAx>
        <c:axId val="1222288063"/>
        <c:scaling>
          <c:orientation val="minMax"/>
          <c:min val="2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1961935451260944"/>
              <c:y val="0.8214413401911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203119"/>
        <c:crosses val="autoZero"/>
        <c:crossBetween val="midCat"/>
      </c:valAx>
      <c:valAx>
        <c:axId val="12222031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z1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288063"/>
        <c:crosses val="autoZero"/>
        <c:crossBetween val="midCat"/>
      </c:valAx>
      <c:spPr>
        <a:noFill/>
        <a:ln>
          <a:solidFill>
            <a:schemeClr val="accent2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sheet4!$G$91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sheet4!$F$92:$F$99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sheet4!$G$92:$G$99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17-40DD-9F82-590D69E49663}"/>
            </c:ext>
          </c:extLst>
        </c:ser>
        <c:ser>
          <c:idx val="0"/>
          <c:order val="1"/>
          <c:tx>
            <c:strRef>
              <c:f>sheet4!$D$91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sheet4!$C$92:$C$99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sheet4!$D$92:$D$99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17-40DD-9F82-590D69E49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466544"/>
        <c:axId val="521471136"/>
      </c:scatterChart>
      <c:valAx>
        <c:axId val="52146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5541296506047664"/>
              <c:y val="0.8459919028340080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471136"/>
        <c:crosses val="autoZero"/>
        <c:crossBetween val="midCat"/>
      </c:valAx>
      <c:valAx>
        <c:axId val="52147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u="none" strike="noStrike" baseline="0">
                    <a:effectLst/>
                  </a:rPr>
                  <a:t>themal efficiency%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1.6175621028307337E-2"/>
              <c:y val="0.26946668124817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466544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714406583059266"/>
          <c:y val="0"/>
          <c:w val="0.22014565337045175"/>
          <c:h val="9.9220375230873917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sheet4!$AF$295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sheet4!$AC$296:$AC$303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sheet4!$AF$296:$AF$303</c:f>
              <c:numCache>
                <c:formatCode>General</c:formatCode>
                <c:ptCount val="8"/>
                <c:pt idx="0">
                  <c:v>28</c:v>
                </c:pt>
                <c:pt idx="1">
                  <c:v>30</c:v>
                </c:pt>
                <c:pt idx="2">
                  <c:v>31</c:v>
                </c:pt>
                <c:pt idx="3">
                  <c:v>32</c:v>
                </c:pt>
                <c:pt idx="4">
                  <c:v>33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CE-49BB-8317-18C8FE257177}"/>
            </c:ext>
          </c:extLst>
        </c:ser>
        <c:ser>
          <c:idx val="2"/>
          <c:order val="1"/>
          <c:tx>
            <c:strRef>
              <c:f>sheet4!$AE$295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sheet4!$AC$296:$AC$303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sheet4!$AE$296:$AE$303</c:f>
              <c:numCache>
                <c:formatCode>General</c:formatCode>
                <c:ptCount val="8"/>
                <c:pt idx="0">
                  <c:v>31</c:v>
                </c:pt>
                <c:pt idx="1">
                  <c:v>33</c:v>
                </c:pt>
                <c:pt idx="2">
                  <c:v>34.700000000000003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CE-49BB-8317-18C8FE257177}"/>
            </c:ext>
          </c:extLst>
        </c:ser>
        <c:ser>
          <c:idx val="3"/>
          <c:order val="2"/>
          <c:tx>
            <c:strRef>
              <c:f>sheet4!$AD$295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sheet4!$AC$296:$AC$303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sheet4!$AD$296:$AD$303</c:f>
              <c:numCache>
                <c:formatCode>General</c:formatCode>
                <c:ptCount val="8"/>
                <c:pt idx="0">
                  <c:v>44</c:v>
                </c:pt>
                <c:pt idx="1">
                  <c:v>45</c:v>
                </c:pt>
                <c:pt idx="2">
                  <c:v>48</c:v>
                </c:pt>
                <c:pt idx="3">
                  <c:v>50</c:v>
                </c:pt>
                <c:pt idx="4">
                  <c:v>49</c:v>
                </c:pt>
                <c:pt idx="5">
                  <c:v>46</c:v>
                </c:pt>
                <c:pt idx="6">
                  <c:v>45</c:v>
                </c:pt>
                <c:pt idx="7">
                  <c:v>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CE-49BB-8317-18C8FE257177}"/>
            </c:ext>
          </c:extLst>
        </c:ser>
        <c:ser>
          <c:idx val="0"/>
          <c:order val="3"/>
          <c:tx>
            <c:strRef>
              <c:f>sheet4!$Y$295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sheet4!$X$296:$X$303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sheet4!$Y$296:$Y$303</c:f>
              <c:numCache>
                <c:formatCode>General</c:formatCode>
                <c:ptCount val="8"/>
                <c:pt idx="0">
                  <c:v>50</c:v>
                </c:pt>
                <c:pt idx="1">
                  <c:v>52</c:v>
                </c:pt>
                <c:pt idx="2">
                  <c:v>55</c:v>
                </c:pt>
                <c:pt idx="3">
                  <c:v>61</c:v>
                </c:pt>
                <c:pt idx="4">
                  <c:v>60</c:v>
                </c:pt>
                <c:pt idx="5">
                  <c:v>58</c:v>
                </c:pt>
                <c:pt idx="6">
                  <c:v>57</c:v>
                </c:pt>
                <c:pt idx="7">
                  <c:v>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CE-49BB-8317-18C8FE257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698472"/>
        <c:axId val="577707328"/>
      </c:scatterChart>
      <c:valAx>
        <c:axId val="577698472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07328"/>
        <c:crosses val="autoZero"/>
        <c:crossBetween val="midCat"/>
      </c:valAx>
      <c:valAx>
        <c:axId val="57770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769357495881382E-2"/>
              <c:y val="0.115787037037037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69847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sheet4!$D$91</c:f>
              <c:strCache>
                <c:ptCount val="1"/>
                <c:pt idx="0">
                  <c:v>ζ2%</c:v>
                </c:pt>
              </c:strCache>
            </c:strRef>
          </c:tx>
          <c:xVal>
            <c:numRef>
              <c:f>sheet4!$C$92:$C$99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sheet4!$D$92:$D$99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32-4760-8185-CF9A212AC5D7}"/>
            </c:ext>
          </c:extLst>
        </c:ser>
        <c:ser>
          <c:idx val="0"/>
          <c:order val="1"/>
          <c:tx>
            <c:strRef>
              <c:f>sheet4!$G$91</c:f>
              <c:strCache>
                <c:ptCount val="1"/>
                <c:pt idx="0">
                  <c:v>ζ1%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sheet4!$F$92:$F$99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sheet4!$G$92:$G$99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732-4760-8185-CF9A212AC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302976"/>
        <c:axId val="627296744"/>
      </c:scatterChart>
      <c:valAx>
        <c:axId val="6273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96744"/>
        <c:crosses val="autoZero"/>
        <c:crossBetween val="midCat"/>
      </c:valAx>
      <c:valAx>
        <c:axId val="62729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30297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sheet4!$D$126</c:f>
              <c:strCache>
                <c:ptCount val="1"/>
                <c:pt idx="0">
                  <c:v>ζ2%</c:v>
                </c:pt>
              </c:strCache>
            </c:strRef>
          </c:tx>
          <c:xVal>
            <c:numRef>
              <c:f>sheet4!$C$127:$C$134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sheet4!$D$127:$D$134</c:f>
              <c:numCache>
                <c:formatCode>General</c:formatCode>
                <c:ptCount val="8"/>
                <c:pt idx="0">
                  <c:v>53.847698665539703</c:v>
                </c:pt>
                <c:pt idx="1">
                  <c:v>53.185747619752824</c:v>
                </c:pt>
                <c:pt idx="2">
                  <c:v>49.894254354223335</c:v>
                </c:pt>
                <c:pt idx="3">
                  <c:v>44.045990171178232</c:v>
                </c:pt>
                <c:pt idx="4">
                  <c:v>45.213437956128786</c:v>
                </c:pt>
                <c:pt idx="5">
                  <c:v>47.707937410860168</c:v>
                </c:pt>
                <c:pt idx="6">
                  <c:v>53.157657814752767</c:v>
                </c:pt>
                <c:pt idx="7">
                  <c:v>60.235119790738793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64A-47A3-BE56-5761866EBF6B}"/>
            </c:ext>
          </c:extLst>
        </c:ser>
        <c:ser>
          <c:idx val="0"/>
          <c:order val="1"/>
          <c:tx>
            <c:strRef>
              <c:f>sheet4!$G$126</c:f>
              <c:strCache>
                <c:ptCount val="1"/>
                <c:pt idx="0">
                  <c:v>ζ1%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sheet4!$F$127:$F$134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sheet4!$G$127:$G$134</c:f>
              <c:numCache>
                <c:formatCode>General</c:formatCode>
                <c:ptCount val="8"/>
                <c:pt idx="0">
                  <c:v>38.462641903956929</c:v>
                </c:pt>
                <c:pt idx="1">
                  <c:v>37.882301370672998</c:v>
                </c:pt>
                <c:pt idx="2">
                  <c:v>34.801242412070785</c:v>
                </c:pt>
                <c:pt idx="3">
                  <c:v>31.209730178434857</c:v>
                </c:pt>
                <c:pt idx="4">
                  <c:v>33.587125338838533</c:v>
                </c:pt>
                <c:pt idx="5">
                  <c:v>35.712798861843908</c:v>
                </c:pt>
                <c:pt idx="6">
                  <c:v>39.715491470792308</c:v>
                </c:pt>
                <c:pt idx="7">
                  <c:v>44.834094844243083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4A-47A3-BE56-5761866E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567880"/>
        <c:axId val="680568208"/>
      </c:scatterChart>
      <c:valAx>
        <c:axId val="68056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2567911467206952"/>
              <c:y val="0.8565970399533391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568208"/>
        <c:crosses val="autoZero"/>
        <c:crossBetween val="midCat"/>
      </c:valAx>
      <c:valAx>
        <c:axId val="68056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56788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5949256342957"/>
          <c:y val="0.14390237678623505"/>
          <c:w val="0.82205796150481192"/>
          <c:h val="0.6433045348498104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sheet4!$Y$38</c:f>
              <c:strCache>
                <c:ptCount val="1"/>
                <c:pt idx="0">
                  <c:v>Te2</c:v>
                </c:pt>
              </c:strCache>
            </c:strRef>
          </c:tx>
          <c:xVal>
            <c:numRef>
              <c:f>sheet4!$X$39:$X$46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sheet4!$Y$39:$Y$46</c:f>
              <c:numCache>
                <c:formatCode>General</c:formatCode>
                <c:ptCount val="8"/>
                <c:pt idx="0">
                  <c:v>31</c:v>
                </c:pt>
                <c:pt idx="1">
                  <c:v>33.5</c:v>
                </c:pt>
                <c:pt idx="2">
                  <c:v>36</c:v>
                </c:pt>
                <c:pt idx="3">
                  <c:v>39.700000000000003</c:v>
                </c:pt>
                <c:pt idx="4">
                  <c:v>38.5</c:v>
                </c:pt>
                <c:pt idx="5">
                  <c:v>38</c:v>
                </c:pt>
                <c:pt idx="6">
                  <c:v>37.5</c:v>
                </c:pt>
                <c:pt idx="7">
                  <c:v>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7AB-412D-81BC-E8B70D8876CD}"/>
            </c:ext>
          </c:extLst>
        </c:ser>
        <c:ser>
          <c:idx val="2"/>
          <c:order val="1"/>
          <c:tx>
            <c:strRef>
              <c:f>sheet4!$AD$38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sheet4!$AC$39:$AC$46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sheet4!$AD$39:$AD$46</c:f>
              <c:numCache>
                <c:formatCode>General</c:formatCode>
                <c:ptCount val="8"/>
                <c:pt idx="0">
                  <c:v>27</c:v>
                </c:pt>
                <c:pt idx="1">
                  <c:v>29</c:v>
                </c:pt>
                <c:pt idx="2">
                  <c:v>33</c:v>
                </c:pt>
                <c:pt idx="3">
                  <c:v>36.5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7AB-412D-81BC-E8B70D8876CD}"/>
            </c:ext>
          </c:extLst>
        </c:ser>
        <c:ser>
          <c:idx val="3"/>
          <c:order val="2"/>
          <c:tx>
            <c:strRef>
              <c:f>sheet4!$Z$38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sheet4!$X$39:$X$46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sheet4!$Z$39:$Z$46</c:f>
              <c:numCache>
                <c:formatCode>General</c:formatCode>
                <c:ptCount val="8"/>
                <c:pt idx="0">
                  <c:v>13</c:v>
                </c:pt>
                <c:pt idx="1">
                  <c:v>14</c:v>
                </c:pt>
                <c:pt idx="2">
                  <c:v>15.5</c:v>
                </c:pt>
                <c:pt idx="3">
                  <c:v>17</c:v>
                </c:pt>
                <c:pt idx="4">
                  <c:v>16.899999999999999</c:v>
                </c:pt>
                <c:pt idx="5">
                  <c:v>16.7</c:v>
                </c:pt>
                <c:pt idx="6">
                  <c:v>16.600000000000001</c:v>
                </c:pt>
                <c:pt idx="7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7AB-412D-81BC-E8B70D8876CD}"/>
            </c:ext>
          </c:extLst>
        </c:ser>
        <c:ser>
          <c:idx val="0"/>
          <c:order val="3"/>
          <c:tx>
            <c:strRef>
              <c:f>sheet4!$AA$38</c:f>
              <c:strCache>
                <c:ptCount val="1"/>
                <c:pt idx="0">
                  <c:v>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sheet4!$X$39:$X$46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0.60416666666666696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sheet4!$AA$39:$AA$46</c:f>
              <c:numCache>
                <c:formatCode>General</c:formatCode>
                <c:ptCount val="8"/>
                <c:pt idx="0">
                  <c:v>9</c:v>
                </c:pt>
                <c:pt idx="1">
                  <c:v>9.5</c:v>
                </c:pt>
                <c:pt idx="2">
                  <c:v>10.7</c:v>
                </c:pt>
                <c:pt idx="3">
                  <c:v>11</c:v>
                </c:pt>
                <c:pt idx="4">
                  <c:v>10.6</c:v>
                </c:pt>
                <c:pt idx="5">
                  <c:v>10</c:v>
                </c:pt>
                <c:pt idx="6">
                  <c:v>9.6</c:v>
                </c:pt>
                <c:pt idx="7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7AB-412D-81BC-E8B70D88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815232"/>
        <c:axId val="459805392"/>
      </c:scatterChart>
      <c:valAx>
        <c:axId val="45981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05392"/>
        <c:crosses val="autoZero"/>
        <c:crossBetween val="midCat"/>
      </c:valAx>
      <c:valAx>
        <c:axId val="45980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222222222222223E-2"/>
              <c:y val="0.2012952026829979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1523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sheet4!$Y$74</c:f>
              <c:strCache>
                <c:ptCount val="1"/>
                <c:pt idx="0">
                  <c:v>Te2</c:v>
                </c:pt>
              </c:strCache>
            </c:strRef>
          </c:tx>
          <c:xVal>
            <c:numRef>
              <c:f>sheet4!$X$75:$X$82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sheet4!$Y$75:$Y$82</c:f>
              <c:numCache>
                <c:formatCode>General</c:formatCode>
                <c:ptCount val="8"/>
                <c:pt idx="0">
                  <c:v>33</c:v>
                </c:pt>
                <c:pt idx="1">
                  <c:v>34</c:v>
                </c:pt>
                <c:pt idx="2">
                  <c:v>36</c:v>
                </c:pt>
                <c:pt idx="3">
                  <c:v>38.5</c:v>
                </c:pt>
                <c:pt idx="4">
                  <c:v>39</c:v>
                </c:pt>
                <c:pt idx="5">
                  <c:v>38.5</c:v>
                </c:pt>
                <c:pt idx="6">
                  <c:v>38</c:v>
                </c:pt>
                <c:pt idx="7">
                  <c:v>37.5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4F0-4A82-8B2E-240FB9B3358B}"/>
            </c:ext>
          </c:extLst>
        </c:ser>
        <c:ser>
          <c:idx val="2"/>
          <c:order val="1"/>
          <c:tx>
            <c:strRef>
              <c:f>sheet4!$AA$74</c:f>
              <c:strCache>
                <c:ptCount val="1"/>
                <c:pt idx="0">
                  <c:v>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sheet4!$X$75:$X$82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sheet4!$AA$75:$AA$82</c:f>
              <c:numCache>
                <c:formatCode>General</c:formatCode>
                <c:ptCount val="8"/>
                <c:pt idx="0">
                  <c:v>10.5</c:v>
                </c:pt>
                <c:pt idx="1">
                  <c:v>11</c:v>
                </c:pt>
                <c:pt idx="2">
                  <c:v>12.5</c:v>
                </c:pt>
                <c:pt idx="3">
                  <c:v>13</c:v>
                </c:pt>
                <c:pt idx="4">
                  <c:v>13.2</c:v>
                </c:pt>
                <c:pt idx="5">
                  <c:v>13</c:v>
                </c:pt>
                <c:pt idx="6">
                  <c:v>12.7</c:v>
                </c:pt>
                <c:pt idx="7">
                  <c:v>12.3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4F0-4A82-8B2E-240FB9B3358B}"/>
            </c:ext>
          </c:extLst>
        </c:ser>
        <c:ser>
          <c:idx val="3"/>
          <c:order val="2"/>
          <c:tx>
            <c:strRef>
              <c:f>sheet4!$Z$74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sheet4!$X$75:$X$82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sheet4!$Z$75:$Z$82</c:f>
              <c:numCache>
                <c:formatCode>General</c:formatCode>
                <c:ptCount val="8"/>
                <c:pt idx="0">
                  <c:v>12</c:v>
                </c:pt>
                <c:pt idx="1">
                  <c:v>13.8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18.8</c:v>
                </c:pt>
                <c:pt idx="6">
                  <c:v>19.5</c:v>
                </c:pt>
                <c:pt idx="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4F0-4A82-8B2E-240FB9B3358B}"/>
            </c:ext>
          </c:extLst>
        </c:ser>
        <c:ser>
          <c:idx val="0"/>
          <c:order val="3"/>
          <c:tx>
            <c:strRef>
              <c:f>sheet4!$AD$74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sheet4!$AC$75:$AC$82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sheet4!$AD$75:$AD$82</c:f>
              <c:numCache>
                <c:formatCode>General</c:formatCode>
                <c:ptCount val="8"/>
                <c:pt idx="0">
                  <c:v>25.5</c:v>
                </c:pt>
                <c:pt idx="1">
                  <c:v>27.9</c:v>
                </c:pt>
                <c:pt idx="2">
                  <c:v>32</c:v>
                </c:pt>
                <c:pt idx="3">
                  <c:v>36</c:v>
                </c:pt>
                <c:pt idx="4">
                  <c:v>35.5</c:v>
                </c:pt>
                <c:pt idx="5">
                  <c:v>35</c:v>
                </c:pt>
                <c:pt idx="6">
                  <c:v>34.5</c:v>
                </c:pt>
                <c:pt idx="7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4F0-4A82-8B2E-240FB9B33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712704"/>
        <c:axId val="617711064"/>
      </c:scatterChart>
      <c:valAx>
        <c:axId val="61771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33450659707999"/>
              <c:y val="0.90505033567722881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711064"/>
        <c:crosses val="autoZero"/>
        <c:crossBetween val="midCat"/>
      </c:valAx>
      <c:valAx>
        <c:axId val="61771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712704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sheet4!$AF$91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sheet4!$AC$92:$AC$99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sheet4!$AF$92:$AF$99</c:f>
              <c:numCache>
                <c:formatCode>General</c:formatCode>
                <c:ptCount val="8"/>
                <c:pt idx="0">
                  <c:v>11</c:v>
                </c:pt>
                <c:pt idx="1">
                  <c:v>12.5</c:v>
                </c:pt>
                <c:pt idx="2">
                  <c:v>13.8</c:v>
                </c:pt>
                <c:pt idx="3">
                  <c:v>14.7</c:v>
                </c:pt>
                <c:pt idx="4">
                  <c:v>14.5</c:v>
                </c:pt>
                <c:pt idx="5">
                  <c:v>14</c:v>
                </c:pt>
                <c:pt idx="6">
                  <c:v>13.5</c:v>
                </c:pt>
                <c:pt idx="7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C5-4C47-966D-56399B4A4F73}"/>
            </c:ext>
          </c:extLst>
        </c:ser>
        <c:ser>
          <c:idx val="2"/>
          <c:order val="1"/>
          <c:tx>
            <c:strRef>
              <c:f>sheet4!$AE$91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sheet4!$AC$92:$AC$99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sheet4!$AE$92:$AE$99</c:f>
              <c:numCache>
                <c:formatCode>General</c:formatCode>
                <c:ptCount val="8"/>
                <c:pt idx="0">
                  <c:v>13</c:v>
                </c:pt>
                <c:pt idx="1">
                  <c:v>15</c:v>
                </c:pt>
                <c:pt idx="2">
                  <c:v>17</c:v>
                </c:pt>
                <c:pt idx="3">
                  <c:v>19</c:v>
                </c:pt>
                <c:pt idx="4">
                  <c:v>20.5</c:v>
                </c:pt>
                <c:pt idx="5">
                  <c:v>20</c:v>
                </c:pt>
                <c:pt idx="6">
                  <c:v>19.5</c:v>
                </c:pt>
                <c:pt idx="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C5-4C47-966D-56399B4A4F73}"/>
            </c:ext>
          </c:extLst>
        </c:ser>
        <c:ser>
          <c:idx val="3"/>
          <c:order val="2"/>
          <c:tx>
            <c:strRef>
              <c:f>sheet4!$AD$91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sheet4!$AC$92:$AC$99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sheet4!$AD$92:$AD$99</c:f>
              <c:numCache>
                <c:formatCode>General</c:formatCode>
                <c:ptCount val="8"/>
                <c:pt idx="0">
                  <c:v>26.5</c:v>
                </c:pt>
                <c:pt idx="1">
                  <c:v>28.7</c:v>
                </c:pt>
                <c:pt idx="2">
                  <c:v>33</c:v>
                </c:pt>
                <c:pt idx="3">
                  <c:v>37</c:v>
                </c:pt>
                <c:pt idx="4">
                  <c:v>36.5</c:v>
                </c:pt>
                <c:pt idx="5">
                  <c:v>36</c:v>
                </c:pt>
                <c:pt idx="6">
                  <c:v>35.5</c:v>
                </c:pt>
                <c:pt idx="7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C5-4C47-966D-56399B4A4F73}"/>
            </c:ext>
          </c:extLst>
        </c:ser>
        <c:ser>
          <c:idx val="0"/>
          <c:order val="3"/>
          <c:tx>
            <c:strRef>
              <c:f>sheet4!$Y$91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sheet4!$X$92:$X$99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sheet4!$Y$92:$Y$99</c:f>
              <c:numCache>
                <c:formatCode>General</c:formatCode>
                <c:ptCount val="8"/>
                <c:pt idx="0">
                  <c:v>34</c:v>
                </c:pt>
                <c:pt idx="1">
                  <c:v>36</c:v>
                </c:pt>
                <c:pt idx="2">
                  <c:v>38</c:v>
                </c:pt>
                <c:pt idx="3">
                  <c:v>40.799999999999997</c:v>
                </c:pt>
                <c:pt idx="4">
                  <c:v>40.299999999999997</c:v>
                </c:pt>
                <c:pt idx="5">
                  <c:v>39.5</c:v>
                </c:pt>
                <c:pt idx="6">
                  <c:v>39</c:v>
                </c:pt>
                <c:pt idx="7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5C5-4C47-966D-56399B4A4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642056"/>
        <c:axId val="577650256"/>
      </c:scatterChart>
      <c:valAx>
        <c:axId val="577642056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3091538815380037"/>
              <c:y val="0.89564657029811556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650256"/>
        <c:crosses val="autoZero"/>
        <c:crossBetween val="midCat"/>
      </c:valAx>
      <c:valAx>
        <c:axId val="57765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909507445589918E-2"/>
              <c:y val="0.1194527363184079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64205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7218773309408562"/>
          <c:y val="0"/>
          <c:w val="0.45562433210791481"/>
          <c:h val="9.9733439644794641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sheet4!$AF$126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sheet4!$AC$127:$AC$134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sheet4!$AF$127:$AF$134</c:f>
              <c:numCache>
                <c:formatCode>General</c:formatCode>
                <c:ptCount val="8"/>
                <c:pt idx="0">
                  <c:v>11.5</c:v>
                </c:pt>
                <c:pt idx="1">
                  <c:v>12.5</c:v>
                </c:pt>
                <c:pt idx="2">
                  <c:v>13</c:v>
                </c:pt>
                <c:pt idx="3">
                  <c:v>15.5</c:v>
                </c:pt>
                <c:pt idx="4">
                  <c:v>15.6</c:v>
                </c:pt>
                <c:pt idx="5">
                  <c:v>15</c:v>
                </c:pt>
                <c:pt idx="6">
                  <c:v>14.7</c:v>
                </c:pt>
                <c:pt idx="7">
                  <c:v>14.2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31-4347-83A2-BFF50375A4EF}"/>
            </c:ext>
          </c:extLst>
        </c:ser>
        <c:ser>
          <c:idx val="2"/>
          <c:order val="1"/>
          <c:tx>
            <c:strRef>
              <c:f>sheet4!$AE$126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sheet4!$AC$127:$AC$134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sheet4!$AE$127:$AE$134</c:f>
              <c:numCache>
                <c:formatCode>General</c:formatCode>
                <c:ptCount val="8"/>
                <c:pt idx="0">
                  <c:v>13</c:v>
                </c:pt>
                <c:pt idx="1">
                  <c:v>14.8</c:v>
                </c:pt>
                <c:pt idx="2">
                  <c:v>19</c:v>
                </c:pt>
                <c:pt idx="3">
                  <c:v>23.5</c:v>
                </c:pt>
                <c:pt idx="4">
                  <c:v>23</c:v>
                </c:pt>
                <c:pt idx="5">
                  <c:v>22.5</c:v>
                </c:pt>
                <c:pt idx="6">
                  <c:v>22</c:v>
                </c:pt>
                <c:pt idx="7">
                  <c:v>21.4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31-4347-83A2-BFF50375A4EF}"/>
            </c:ext>
          </c:extLst>
        </c:ser>
        <c:ser>
          <c:idx val="3"/>
          <c:order val="2"/>
          <c:tx>
            <c:strRef>
              <c:f>sheet4!$AD$126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sheet4!$AC$127:$AC$134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sheet4!$AD$127:$AD$134</c:f>
              <c:numCache>
                <c:formatCode>General</c:formatCode>
                <c:ptCount val="8"/>
                <c:pt idx="0">
                  <c:v>28</c:v>
                </c:pt>
                <c:pt idx="1">
                  <c:v>29.9</c:v>
                </c:pt>
                <c:pt idx="2">
                  <c:v>32.950000000000003</c:v>
                </c:pt>
                <c:pt idx="3">
                  <c:v>35.9</c:v>
                </c:pt>
                <c:pt idx="4">
                  <c:v>36</c:v>
                </c:pt>
                <c:pt idx="5">
                  <c:v>35.6</c:v>
                </c:pt>
                <c:pt idx="6">
                  <c:v>35</c:v>
                </c:pt>
                <c:pt idx="7">
                  <c:v>34.5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31-4347-83A2-BFF50375A4EF}"/>
            </c:ext>
          </c:extLst>
        </c:ser>
        <c:ser>
          <c:idx val="0"/>
          <c:order val="3"/>
          <c:tx>
            <c:strRef>
              <c:f>sheet4!$Y$126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sheet4!$X$127:$X$134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sheet4!$Y$127:$Y$134</c:f>
              <c:numCache>
                <c:formatCode>General</c:formatCode>
                <c:ptCount val="8"/>
                <c:pt idx="0">
                  <c:v>34</c:v>
                </c:pt>
                <c:pt idx="1">
                  <c:v>36</c:v>
                </c:pt>
                <c:pt idx="2">
                  <c:v>39</c:v>
                </c:pt>
                <c:pt idx="3">
                  <c:v>41</c:v>
                </c:pt>
                <c:pt idx="4">
                  <c:v>40.5</c:v>
                </c:pt>
                <c:pt idx="5">
                  <c:v>40</c:v>
                </c:pt>
                <c:pt idx="6">
                  <c:v>39.4</c:v>
                </c:pt>
                <c:pt idx="7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F31-4347-83A2-BFF50375A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934648"/>
        <c:axId val="486925792"/>
      </c:scatterChart>
      <c:valAx>
        <c:axId val="486934648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519344992333717"/>
              <c:y val="0.89492708294320211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925792"/>
        <c:crosses val="autoZero"/>
        <c:crossBetween val="midCat"/>
      </c:valAx>
      <c:valAx>
        <c:axId val="48692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1893811222940027E-2"/>
              <c:y val="0.175972222222222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934648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sheet4!$AF$193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sheet4!$AC$194:$AC$201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sheet4!$AF$194:$AF$201</c:f>
              <c:numCache>
                <c:formatCode>General</c:formatCode>
                <c:ptCount val="8"/>
                <c:pt idx="0">
                  <c:v>14.5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17.5</c:v>
                </c:pt>
                <c:pt idx="5">
                  <c:v>17</c:v>
                </c:pt>
                <c:pt idx="6">
                  <c:v>16.600000000000001</c:v>
                </c:pt>
                <c:pt idx="7">
                  <c:v>16.2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8A-4FAA-B21F-A65BA21341FB}"/>
            </c:ext>
          </c:extLst>
        </c:ser>
        <c:ser>
          <c:idx val="2"/>
          <c:order val="1"/>
          <c:tx>
            <c:strRef>
              <c:f>sheet4!$AE$193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sheet4!$AC$194:$AC$201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sheet4!$AE$194:$AE$201</c:f>
              <c:numCache>
                <c:formatCode>General</c:formatCode>
                <c:ptCount val="8"/>
                <c:pt idx="0">
                  <c:v>16</c:v>
                </c:pt>
                <c:pt idx="1">
                  <c:v>17.5</c:v>
                </c:pt>
                <c:pt idx="2">
                  <c:v>18.7</c:v>
                </c:pt>
                <c:pt idx="3">
                  <c:v>20</c:v>
                </c:pt>
                <c:pt idx="4">
                  <c:v>20.2</c:v>
                </c:pt>
                <c:pt idx="5">
                  <c:v>20</c:v>
                </c:pt>
                <c:pt idx="6">
                  <c:v>19.5</c:v>
                </c:pt>
                <c:pt idx="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8A-4FAA-B21F-A65BA21341FB}"/>
            </c:ext>
          </c:extLst>
        </c:ser>
        <c:ser>
          <c:idx val="3"/>
          <c:order val="2"/>
          <c:tx>
            <c:strRef>
              <c:f>sheet4!$AD$193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sheet4!$AC$194:$AC$201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sheet4!$AD$194:$AD$201</c:f>
              <c:numCache>
                <c:formatCode>General</c:formatCode>
                <c:ptCount val="8"/>
                <c:pt idx="0">
                  <c:v>33</c:v>
                </c:pt>
                <c:pt idx="1">
                  <c:v>36</c:v>
                </c:pt>
                <c:pt idx="2">
                  <c:v>38.5</c:v>
                </c:pt>
                <c:pt idx="3">
                  <c:v>40</c:v>
                </c:pt>
                <c:pt idx="4">
                  <c:v>39.5</c:v>
                </c:pt>
                <c:pt idx="5">
                  <c:v>39</c:v>
                </c:pt>
                <c:pt idx="6">
                  <c:v>38.5</c:v>
                </c:pt>
                <c:pt idx="7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8A-4FAA-B21F-A65BA21341FB}"/>
            </c:ext>
          </c:extLst>
        </c:ser>
        <c:ser>
          <c:idx val="0"/>
          <c:order val="3"/>
          <c:tx>
            <c:strRef>
              <c:f>sheet4!$Y$193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sheet4!$X$194:$X$201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sheet4!$Y$194:$Y$201</c:f>
              <c:numCache>
                <c:formatCode>General</c:formatCode>
                <c:ptCount val="8"/>
                <c:pt idx="0">
                  <c:v>37</c:v>
                </c:pt>
                <c:pt idx="1">
                  <c:v>38</c:v>
                </c:pt>
                <c:pt idx="2">
                  <c:v>40</c:v>
                </c:pt>
                <c:pt idx="3">
                  <c:v>42</c:v>
                </c:pt>
                <c:pt idx="4">
                  <c:v>41.7</c:v>
                </c:pt>
                <c:pt idx="5">
                  <c:v>41.2</c:v>
                </c:pt>
                <c:pt idx="6">
                  <c:v>40.700000000000003</c:v>
                </c:pt>
                <c:pt idx="7">
                  <c:v>40.1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8A-4FAA-B21F-A65BA2134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29472"/>
        <c:axId val="587625536"/>
      </c:scatterChart>
      <c:valAx>
        <c:axId val="587629472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7325537278137264"/>
              <c:y val="0.91235915399682432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25536"/>
        <c:crosses val="autoZero"/>
        <c:crossBetween val="midCat"/>
      </c:valAx>
      <c:valAx>
        <c:axId val="5876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6402640264026403E-2"/>
              <c:y val="0.1964173576191240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29472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7650272502249507"/>
          <c:y val="0"/>
          <c:w val="0.45207774959893177"/>
          <c:h val="8.7923426262057014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sheet4!$AF$212</c:f>
              <c:strCache>
                <c:ptCount val="1"/>
                <c:pt idx="0">
                  <c:v>Ta</c:v>
                </c:pt>
              </c:strCache>
            </c:strRef>
          </c:tx>
          <c:xVal>
            <c:numRef>
              <c:f>sheet4!$AC$213:$AC$220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sheet4!$AF$213:$AF$220</c:f>
              <c:numCache>
                <c:formatCode>General</c:formatCode>
                <c:ptCount val="8"/>
                <c:pt idx="0">
                  <c:v>14.7</c:v>
                </c:pt>
                <c:pt idx="1">
                  <c:v>15.8</c:v>
                </c:pt>
                <c:pt idx="2">
                  <c:v>16.899999999999999</c:v>
                </c:pt>
                <c:pt idx="3">
                  <c:v>17.95</c:v>
                </c:pt>
                <c:pt idx="4">
                  <c:v>17.399999999999999</c:v>
                </c:pt>
                <c:pt idx="5">
                  <c:v>16.600000000000001</c:v>
                </c:pt>
                <c:pt idx="6">
                  <c:v>16.399999999999999</c:v>
                </c:pt>
                <c:pt idx="7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65-47A9-A437-EEDF61271011}"/>
            </c:ext>
          </c:extLst>
        </c:ser>
        <c:ser>
          <c:idx val="2"/>
          <c:order val="1"/>
          <c:tx>
            <c:strRef>
              <c:f>sheet4!$AD$212</c:f>
              <c:strCache>
                <c:ptCount val="1"/>
                <c:pt idx="0">
                  <c:v>Te1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sheet4!$AC$213:$AC$220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sheet4!$AD$213:$AD$220</c:f>
              <c:numCache>
                <c:formatCode>General</c:formatCode>
                <c:ptCount val="8"/>
                <c:pt idx="0">
                  <c:v>30</c:v>
                </c:pt>
                <c:pt idx="1">
                  <c:v>32</c:v>
                </c:pt>
                <c:pt idx="2">
                  <c:v>34</c:v>
                </c:pt>
                <c:pt idx="3">
                  <c:v>38</c:v>
                </c:pt>
                <c:pt idx="4">
                  <c:v>37</c:v>
                </c:pt>
                <c:pt idx="5">
                  <c:v>36.5</c:v>
                </c:pt>
                <c:pt idx="6">
                  <c:v>36</c:v>
                </c:pt>
                <c:pt idx="7">
                  <c:v>35.5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65-47A9-A437-EEDF61271011}"/>
            </c:ext>
          </c:extLst>
        </c:ser>
        <c:ser>
          <c:idx val="3"/>
          <c:order val="2"/>
          <c:tx>
            <c:strRef>
              <c:f>sheet4!$AE$212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sheet4!$AC$213:$AC$220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sheet4!$AE$213:$AE$220</c:f>
              <c:numCache>
                <c:formatCode>General</c:formatCode>
                <c:ptCount val="8"/>
                <c:pt idx="0">
                  <c:v>17</c:v>
                </c:pt>
                <c:pt idx="1">
                  <c:v>18.3</c:v>
                </c:pt>
                <c:pt idx="2">
                  <c:v>20</c:v>
                </c:pt>
                <c:pt idx="3">
                  <c:v>22.8</c:v>
                </c:pt>
                <c:pt idx="4">
                  <c:v>22.3</c:v>
                </c:pt>
                <c:pt idx="5">
                  <c:v>21.6</c:v>
                </c:pt>
                <c:pt idx="6">
                  <c:v>21</c:v>
                </c:pt>
                <c:pt idx="7">
                  <c:v>20.3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65-47A9-A437-EEDF61271011}"/>
            </c:ext>
          </c:extLst>
        </c:ser>
        <c:ser>
          <c:idx val="0"/>
          <c:order val="3"/>
          <c:tx>
            <c:strRef>
              <c:f>sheet4!$Y$212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sheet4!$X$213:$X$220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sheet4!$Y$213:$Y$220</c:f>
              <c:numCache>
                <c:formatCode>General</c:formatCode>
                <c:ptCount val="8"/>
                <c:pt idx="0">
                  <c:v>38</c:v>
                </c:pt>
                <c:pt idx="1">
                  <c:v>39</c:v>
                </c:pt>
                <c:pt idx="2">
                  <c:v>40.5</c:v>
                </c:pt>
                <c:pt idx="3">
                  <c:v>42</c:v>
                </c:pt>
                <c:pt idx="4">
                  <c:v>41.5</c:v>
                </c:pt>
                <c:pt idx="5">
                  <c:v>41</c:v>
                </c:pt>
                <c:pt idx="6">
                  <c:v>40.6</c:v>
                </c:pt>
                <c:pt idx="7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65-47A9-A437-EEDF6127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773256"/>
        <c:axId val="577775552"/>
      </c:scatterChart>
      <c:valAx>
        <c:axId val="577773256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313671843221879"/>
              <c:y val="0.93279938522836903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75552"/>
        <c:crosses val="autoZero"/>
        <c:crossBetween val="midCat"/>
      </c:valAx>
      <c:valAx>
        <c:axId val="57777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400761283306143E-2"/>
              <c:y val="0.126111111111111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77325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76282113828892"/>
          <c:y val="9.7874452902996373E-2"/>
          <c:w val="0.84385855995258774"/>
          <c:h val="0.640452152667332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[1]Sheet1!$E$196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[1]Sheet1!$E$197:$E$204</c:f>
              <c:numCache>
                <c:formatCode>General</c:formatCode>
                <c:ptCount val="8"/>
                <c:pt idx="0">
                  <c:v>43.670721600439784</c:v>
                </c:pt>
                <c:pt idx="1">
                  <c:v>43.052026163373029</c:v>
                </c:pt>
                <c:pt idx="2">
                  <c:v>43.409964114348568</c:v>
                </c:pt>
                <c:pt idx="3">
                  <c:v>43.631515152313973</c:v>
                </c:pt>
                <c:pt idx="4">
                  <c:v>45.81979345331839</c:v>
                </c:pt>
                <c:pt idx="5">
                  <c:v>45.217885476527492</c:v>
                </c:pt>
                <c:pt idx="6">
                  <c:v>49.478522961791619</c:v>
                </c:pt>
                <c:pt idx="7">
                  <c:v>53.799849419503154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2F-4750-A89A-01F695554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746783"/>
        <c:axId val="1220922047"/>
      </c:scatterChart>
      <c:valAx>
        <c:axId val="1219746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6.716826707874278E-2"/>
              <c:y val="0.85713837746020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922047"/>
        <c:crosses val="autoZero"/>
        <c:crossBetween val="midCat"/>
      </c:valAx>
      <c:valAx>
        <c:axId val="12209220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3769585955558371E-2"/>
              <c:y val="5.48856123726534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746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sheet4!$AD$228</c:f>
              <c:strCache>
                <c:ptCount val="1"/>
                <c:pt idx="0">
                  <c:v>Te1</c:v>
                </c:pt>
              </c:strCache>
            </c:strRef>
          </c:tx>
          <c:xVal>
            <c:numRef>
              <c:f>sheet4!$AC$229:$AC$236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sheet4!$AD$229:$AD$236</c:f>
              <c:numCache>
                <c:formatCode>General</c:formatCode>
                <c:ptCount val="8"/>
                <c:pt idx="0">
                  <c:v>33</c:v>
                </c:pt>
                <c:pt idx="1">
                  <c:v>35</c:v>
                </c:pt>
                <c:pt idx="2">
                  <c:v>37.5</c:v>
                </c:pt>
                <c:pt idx="3">
                  <c:v>40</c:v>
                </c:pt>
                <c:pt idx="4">
                  <c:v>39</c:v>
                </c:pt>
                <c:pt idx="5">
                  <c:v>38.5</c:v>
                </c:pt>
                <c:pt idx="6">
                  <c:v>38</c:v>
                </c:pt>
                <c:pt idx="7">
                  <c:v>37.5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01-48B4-A32B-D9375103AD65}"/>
            </c:ext>
          </c:extLst>
        </c:ser>
        <c:ser>
          <c:idx val="2"/>
          <c:order val="1"/>
          <c:tx>
            <c:strRef>
              <c:f>sheet4!$AE$228</c:f>
              <c:strCache>
                <c:ptCount val="1"/>
                <c:pt idx="0">
                  <c:v>Tf,i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sheet4!$AC$229:$AC$236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sheet4!$AE$229:$AE$236</c:f>
              <c:numCache>
                <c:formatCode>General</c:formatCode>
                <c:ptCount val="8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01-48B4-A32B-D9375103AD65}"/>
            </c:ext>
          </c:extLst>
        </c:ser>
        <c:ser>
          <c:idx val="3"/>
          <c:order val="2"/>
          <c:tx>
            <c:strRef>
              <c:f>sheet4!$AF$228</c:f>
              <c:strCache>
                <c:ptCount val="1"/>
                <c:pt idx="0">
                  <c:v>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sheet4!$AC$229:$AC$236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sheet4!$AF$229:$AF$236</c:f>
              <c:numCache>
                <c:formatCode>General</c:formatCode>
                <c:ptCount val="8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14.5</c:v>
                </c:pt>
                <c:pt idx="7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01-48B4-A32B-D9375103AD65}"/>
            </c:ext>
          </c:extLst>
        </c:ser>
        <c:ser>
          <c:idx val="0"/>
          <c:order val="3"/>
          <c:tx>
            <c:strRef>
              <c:f>sheet4!$Y$228</c:f>
              <c:strCache>
                <c:ptCount val="1"/>
                <c:pt idx="0">
                  <c:v>Te2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sheet4!$X$229:$X$236</c:f>
              <c:numCache>
                <c:formatCode>h:mm</c:formatCode>
                <c:ptCount val="8"/>
                <c:pt idx="0">
                  <c:v>0.39583333333333331</c:v>
                </c:pt>
                <c:pt idx="1">
                  <c:v>0.4375</c:v>
                </c:pt>
                <c:pt idx="2">
                  <c:v>0.47916666666666669</c:v>
                </c:pt>
                <c:pt idx="3">
                  <c:v>0.52083333333333337</c:v>
                </c:pt>
                <c:pt idx="4">
                  <c:v>0.5625</c:v>
                </c:pt>
                <c:pt idx="5">
                  <c:v>0.60416666666666596</c:v>
                </c:pt>
                <c:pt idx="6">
                  <c:v>0.64583333333333304</c:v>
                </c:pt>
                <c:pt idx="7">
                  <c:v>0.66666666666666663</c:v>
                </c:pt>
              </c:numCache>
            </c:numRef>
          </c:xVal>
          <c:yVal>
            <c:numRef>
              <c:f>sheet4!$Y$229:$Y$236</c:f>
              <c:numCache>
                <c:formatCode>General</c:formatCode>
                <c:ptCount val="8"/>
                <c:pt idx="0">
                  <c:v>39.5</c:v>
                </c:pt>
                <c:pt idx="1">
                  <c:v>40.700000000000003</c:v>
                </c:pt>
                <c:pt idx="2">
                  <c:v>42</c:v>
                </c:pt>
                <c:pt idx="3">
                  <c:v>43.5</c:v>
                </c:pt>
                <c:pt idx="4">
                  <c:v>43</c:v>
                </c:pt>
                <c:pt idx="5">
                  <c:v>42.3</c:v>
                </c:pt>
                <c:pt idx="6">
                  <c:v>41.8</c:v>
                </c:pt>
                <c:pt idx="7">
                  <c:v>41.4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01-48B4-A32B-D9375103A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685680"/>
        <c:axId val="577698472"/>
      </c:scatterChart>
      <c:valAx>
        <c:axId val="577685680"/>
        <c:scaling>
          <c:orientation val="minMax"/>
          <c:min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day time hr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76087857438873"/>
              <c:y val="0.89350441503442624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698472"/>
        <c:crosses val="autoZero"/>
        <c:crossBetween val="midCat"/>
      </c:valAx>
      <c:valAx>
        <c:axId val="57769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temperature of air and water in and out 0C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685680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7184682145963701"/>
          <c:y val="0"/>
          <c:w val="0.45630615507497041"/>
          <c:h val="9.0086107307176477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42179113423998E-2"/>
          <c:y val="8.5848405741872608E-2"/>
          <c:w val="0.87437751531058616"/>
          <c:h val="0.7145633455191314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sheet4!$G$228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sheet4!$F$229:$F$236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sheet4!$G$229:$G$236</c:f>
              <c:numCache>
                <c:formatCode>General</c:formatCode>
                <c:ptCount val="8"/>
                <c:pt idx="0">
                  <c:v>48.761987139165406</c:v>
                </c:pt>
                <c:pt idx="1">
                  <c:v>47.571342958214721</c:v>
                </c:pt>
                <c:pt idx="2">
                  <c:v>48.433028929004678</c:v>
                </c:pt>
                <c:pt idx="3">
                  <c:v>42.483965313489861</c:v>
                </c:pt>
                <c:pt idx="4">
                  <c:v>43.438920464820313</c:v>
                </c:pt>
                <c:pt idx="5">
                  <c:v>46.845611415716633</c:v>
                </c:pt>
                <c:pt idx="6">
                  <c:v>53.045171288093805</c:v>
                </c:pt>
                <c:pt idx="7">
                  <c:v>59.711550983244521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9A-487A-9DBB-3754B351EE9D}"/>
            </c:ext>
          </c:extLst>
        </c:ser>
        <c:ser>
          <c:idx val="0"/>
          <c:order val="1"/>
          <c:tx>
            <c:strRef>
              <c:f>sheet4!$D$228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sheet4!$C$229:$C$236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sheet4!$D$229:$D$236</c:f>
              <c:numCache>
                <c:formatCode>General</c:formatCode>
                <c:ptCount val="8"/>
                <c:pt idx="0">
                  <c:v>65.443719581511473</c:v>
                </c:pt>
                <c:pt idx="1">
                  <c:v>61.842745845679147</c:v>
                </c:pt>
                <c:pt idx="2">
                  <c:v>59.609881758774996</c:v>
                </c:pt>
                <c:pt idx="3">
                  <c:v>51.230664054502469</c:v>
                </c:pt>
                <c:pt idx="4">
                  <c:v>53.659842927130974</c:v>
                </c:pt>
                <c:pt idx="5">
                  <c:v>57.01780132312939</c:v>
                </c:pt>
                <c:pt idx="6">
                  <c:v>64.243596337802472</c:v>
                </c:pt>
                <c:pt idx="7">
                  <c:v>72.299391460793345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9A-487A-9DBB-3754B351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966296"/>
        <c:axId val="487968920"/>
      </c:scatterChart>
      <c:valAx>
        <c:axId val="487966296"/>
        <c:scaling>
          <c:orientation val="minMax"/>
          <c:min val="9.000000000000003E-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968920"/>
        <c:crosses val="autoZero"/>
        <c:crossBetween val="midCat"/>
      </c:valAx>
      <c:valAx>
        <c:axId val="48796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96629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sheet4!$D$143</c:f>
              <c:strCache>
                <c:ptCount val="1"/>
                <c:pt idx="0">
                  <c:v>ζ2%</c:v>
                </c:pt>
              </c:strCache>
            </c:strRef>
          </c:tx>
          <c:xVal>
            <c:numRef>
              <c:f>sheet4!$C$144:$C$151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sheet4!$D$144:$D$151</c:f>
              <c:numCache>
                <c:formatCode>General</c:formatCode>
                <c:ptCount val="8"/>
                <c:pt idx="0">
                  <c:v>52.565577869154708</c:v>
                </c:pt>
                <c:pt idx="1">
                  <c:v>50.147685079157156</c:v>
                </c:pt>
                <c:pt idx="2">
                  <c:v>49.843156146556169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D1-4E47-AC2D-94AD63B005C1}"/>
            </c:ext>
          </c:extLst>
        </c:ser>
        <c:ser>
          <c:idx val="0"/>
          <c:order val="1"/>
          <c:tx>
            <c:strRef>
              <c:f>sheet4!$G$143</c:f>
              <c:strCache>
                <c:ptCount val="1"/>
                <c:pt idx="0">
                  <c:v>ζ1%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sheet4!$F$144:$F$151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sheet4!$G$144:$G$151</c:f>
              <c:numCache>
                <c:formatCode>General</c:formatCode>
                <c:ptCount val="8"/>
                <c:pt idx="0">
                  <c:v>39.74470521814137</c:v>
                </c:pt>
                <c:pt idx="1">
                  <c:v>40.118148063325727</c:v>
                </c:pt>
                <c:pt idx="2">
                  <c:v>37.382367109917126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D1-4E47-AC2D-94AD63B00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60800"/>
        <c:axId val="471565064"/>
      </c:scatterChart>
      <c:valAx>
        <c:axId val="47156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65064"/>
        <c:crosses val="autoZero"/>
        <c:crossBetween val="midCat"/>
      </c:valAx>
      <c:valAx>
        <c:axId val="47156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5702811836098852E-2"/>
              <c:y val="0.2678627150772819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6080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sheet4!$D$160</c:f>
              <c:strCache>
                <c:ptCount val="1"/>
                <c:pt idx="0">
                  <c:v>ζ2%</c:v>
                </c:pt>
              </c:strCache>
            </c:strRef>
          </c:tx>
          <c:xVal>
            <c:numRef>
              <c:f>sheet4!$C$161:$C$168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sheet4!$D$161:$D$168</c:f>
              <c:numCache>
                <c:formatCode>General</c:formatCode>
                <c:ptCount val="8"/>
                <c:pt idx="0">
                  <c:v>51.54445288204618</c:v>
                </c:pt>
                <c:pt idx="1">
                  <c:v>48.870868262112381</c:v>
                </c:pt>
                <c:pt idx="2">
                  <c:v>44.816180656813501</c:v>
                </c:pt>
                <c:pt idx="3">
                  <c:v>45.165302513185431</c:v>
                </c:pt>
                <c:pt idx="4">
                  <c:v>46.54444216568033</c:v>
                </c:pt>
                <c:pt idx="5">
                  <c:v>48.153143675020779</c:v>
                </c:pt>
                <c:pt idx="6">
                  <c:v>53.252677910904545</c:v>
                </c:pt>
                <c:pt idx="7">
                  <c:v>58.401989843351402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BD-41F1-9CE6-B4476FD6EE83}"/>
            </c:ext>
          </c:extLst>
        </c:ser>
        <c:ser>
          <c:idx val="0"/>
          <c:order val="1"/>
          <c:tx>
            <c:strRef>
              <c:f>sheet4!$G$160</c:f>
              <c:strCache>
                <c:ptCount val="1"/>
                <c:pt idx="0">
                  <c:v>ζ1%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sheet4!$F$161:$F$168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sheet4!$G$161:$G$168</c:f>
              <c:numCache>
                <c:formatCode>General</c:formatCode>
                <c:ptCount val="8"/>
                <c:pt idx="0">
                  <c:v>41.030410254365115</c:v>
                </c:pt>
                <c:pt idx="1">
                  <c:v>38.846074772448304</c:v>
                </c:pt>
                <c:pt idx="2">
                  <c:v>38.591711121144954</c:v>
                </c:pt>
                <c:pt idx="3">
                  <c:v>40.146935567275932</c:v>
                </c:pt>
                <c:pt idx="4">
                  <c:v>41.401409882179749</c:v>
                </c:pt>
                <c:pt idx="5">
                  <c:v>41.93110825633832</c:v>
                </c:pt>
                <c:pt idx="6">
                  <c:v>48.438876517828426</c:v>
                </c:pt>
                <c:pt idx="7">
                  <c:v>55.064733280874179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BD-41F1-9CE6-B4476FD6E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294352"/>
        <c:axId val="580294680"/>
      </c:scatterChart>
      <c:valAx>
        <c:axId val="58029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294680"/>
        <c:crosses val="autoZero"/>
        <c:crossBetween val="midCat"/>
      </c:valAx>
      <c:valAx>
        <c:axId val="5802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29435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sheet4!$D$177</c:f>
              <c:strCache>
                <c:ptCount val="1"/>
                <c:pt idx="0">
                  <c:v>ζ2%</c:v>
                </c:pt>
              </c:strCache>
            </c:strRef>
          </c:tx>
          <c:xVal>
            <c:numRef>
              <c:f>sheet4!$C$178:$C$185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sheet4!$D$178:$D$185</c:f>
              <c:numCache>
                <c:formatCode>General</c:formatCode>
                <c:ptCount val="8"/>
                <c:pt idx="0">
                  <c:v>52.579461784554319</c:v>
                </c:pt>
                <c:pt idx="1">
                  <c:v>51.356607419023895</c:v>
                </c:pt>
                <c:pt idx="2">
                  <c:v>49.254447177734846</c:v>
                </c:pt>
                <c:pt idx="3">
                  <c:v>48.85953529971475</c:v>
                </c:pt>
                <c:pt idx="4">
                  <c:v>50.03397214445279</c:v>
                </c:pt>
                <c:pt idx="5">
                  <c:v>52.290616609510764</c:v>
                </c:pt>
                <c:pt idx="6">
                  <c:v>57.650409528859406</c:v>
                </c:pt>
                <c:pt idx="7">
                  <c:v>63.660803555823655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08-49CB-99E6-C66D32DABD04}"/>
            </c:ext>
          </c:extLst>
        </c:ser>
        <c:ser>
          <c:idx val="0"/>
          <c:order val="1"/>
          <c:tx>
            <c:strRef>
              <c:f>sheet4!$G$177</c:f>
              <c:strCache>
                <c:ptCount val="1"/>
                <c:pt idx="0">
                  <c:v>ζ1%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sheet4!$F$178:$F$185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sheet4!$G$178:$G$185</c:f>
              <c:numCache>
                <c:formatCode>General</c:formatCode>
                <c:ptCount val="8"/>
                <c:pt idx="0">
                  <c:v>38.472776915527547</c:v>
                </c:pt>
                <c:pt idx="1">
                  <c:v>37.578005428554064</c:v>
                </c:pt>
                <c:pt idx="2">
                  <c:v>34.826376792337769</c:v>
                </c:pt>
                <c:pt idx="3">
                  <c:v>33.825832130571754</c:v>
                </c:pt>
                <c:pt idx="4">
                  <c:v>34.895488264849128</c:v>
                </c:pt>
                <c:pt idx="5">
                  <c:v>36.11826095708475</c:v>
                </c:pt>
                <c:pt idx="6">
                  <c:v>40.325415991689226</c:v>
                </c:pt>
                <c:pt idx="7">
                  <c:v>44.529577616767838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08-49CB-99E6-C66D32DAB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743032"/>
        <c:axId val="485744016"/>
      </c:scatterChart>
      <c:valAx>
        <c:axId val="48574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4016"/>
        <c:crosses val="autoZero"/>
        <c:crossBetween val="midCat"/>
      </c:valAx>
      <c:valAx>
        <c:axId val="48574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222222222222223E-2"/>
              <c:y val="0.124305555555555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4303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xVal>
            <c:numRef>
              <c:f>sheet4!#REF!</c:f>
            </c:numRef>
          </c:xVal>
          <c:yVal>
            <c:numRef>
              <c:f>sheet4!#REF!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C38-4BD1-9F80-8FCE6E34ED7B}"/>
            </c:ext>
          </c:extLst>
        </c:ser>
        <c:ser>
          <c:idx val="0"/>
          <c:order val="1"/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sheet4!#REF!</c:f>
            </c:numRef>
          </c:xVal>
          <c:yVal>
            <c:numRef>
              <c:f>sheet4!#REF!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C38-4BD1-9F80-8FCE6E34E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624744"/>
        <c:axId val="526623432"/>
      </c:scatterChart>
      <c:valAx>
        <c:axId val="526624744"/>
        <c:scaling>
          <c:orientation val="minMax"/>
          <c:min val="2.7000000000000006E-3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3941557305336832"/>
              <c:y val="0.8394191752981107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623432"/>
        <c:crosses val="autoZero"/>
        <c:crossBetween val="midCat"/>
      </c:valAx>
      <c:valAx>
        <c:axId val="52662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845444059976932E-2"/>
              <c:y val="0.3300582978491624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624744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3499387546181"/>
          <c:y val="0.16941468892914655"/>
          <c:w val="0.84606475786903013"/>
          <c:h val="0.5415912181926211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sheet4!$G$295</c:f>
              <c:strCache>
                <c:ptCount val="1"/>
                <c:pt idx="0">
                  <c:v>ζ1%</c:v>
                </c:pt>
              </c:strCache>
            </c:strRef>
          </c:tx>
          <c:xVal>
            <c:numRef>
              <c:f>sheet4!$F$296:$F$303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sheet4!$G$296:$G$303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2A-4483-B2D6-B8796E8F0AF5}"/>
            </c:ext>
          </c:extLst>
        </c:ser>
        <c:ser>
          <c:idx val="0"/>
          <c:order val="1"/>
          <c:tx>
            <c:strRef>
              <c:f>sheet4!$D$295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sheet4!$C$296:$C$303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sheet4!$D$296:$D$303</c:f>
              <c:numCache>
                <c:formatCode>General</c:formatCode>
                <c:ptCount val="8"/>
                <c:pt idx="0">
                  <c:v>56.853366712143568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62.846307497524855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2A-4483-B2D6-B8796E8F0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318672"/>
        <c:axId val="521319000"/>
      </c:scatterChart>
      <c:valAx>
        <c:axId val="521318672"/>
        <c:scaling>
          <c:orientation val="minMax"/>
          <c:min val="1.6000000000000003E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0128250408653112"/>
              <c:y val="0.8810297277035986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319000"/>
        <c:crosses val="autoZero"/>
        <c:crossBetween val="midCat"/>
      </c:valAx>
      <c:valAx>
        <c:axId val="52131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 i="0" kern="1200" baseline="0">
                    <a:solidFill>
                      <a:srgbClr val="000000"/>
                    </a:solidFill>
                    <a:effectLst/>
                  </a:rPr>
                  <a:t>themal efficiency%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31867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421942089175"/>
          <c:y val="0.12141069950694379"/>
          <c:w val="0.82180796150481195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[1]Sheet1!$Y$14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[1]Sheet1!$X$15:$X$22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[1]Sheet1!$Y$15:$Y$22</c:f>
              <c:numCache>
                <c:formatCode>General</c:formatCode>
                <c:ptCount val="8"/>
                <c:pt idx="0">
                  <c:v>43.651252798518918</c:v>
                </c:pt>
                <c:pt idx="1">
                  <c:v>50.373520816292803</c:v>
                </c:pt>
                <c:pt idx="2">
                  <c:v>53.974493554404248</c:v>
                </c:pt>
                <c:pt idx="3">
                  <c:v>53.340287750406013</c:v>
                </c:pt>
                <c:pt idx="4">
                  <c:v>55.780037435082697</c:v>
                </c:pt>
                <c:pt idx="5">
                  <c:v>57.126353873230073</c:v>
                </c:pt>
                <c:pt idx="6">
                  <c:v>63.873364255087331</c:v>
                </c:pt>
                <c:pt idx="7">
                  <c:v>62.27653014871013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9F-499C-AFAA-CAB491CFC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107183"/>
        <c:axId val="1250730495"/>
      </c:scatterChart>
      <c:valAx>
        <c:axId val="1264107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730495"/>
        <c:crosses val="autoZero"/>
        <c:crossBetween val="midCat"/>
      </c:valAx>
      <c:valAx>
        <c:axId val="125073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themal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b2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520009518579816E-2"/>
              <c:y val="0.15681043184374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4107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0163980500442"/>
          <c:y val="5.5971997598669422E-2"/>
          <c:w val="0.82588059995585639"/>
          <c:h val="0.657237127869290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[1]Sheet1!$Y$25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[1]Sheet1!$Y$26:$Y$33</c:f>
              <c:numCache>
                <c:formatCode>General</c:formatCode>
                <c:ptCount val="8"/>
                <c:pt idx="0">
                  <c:v>46.218973551372976</c:v>
                </c:pt>
                <c:pt idx="1">
                  <c:v>49.114182795885483</c:v>
                </c:pt>
                <c:pt idx="2">
                  <c:v>51.46405199373428</c:v>
                </c:pt>
                <c:pt idx="3">
                  <c:v>57.65831104448651</c:v>
                </c:pt>
                <c:pt idx="4">
                  <c:v>56.565671765154292</c:v>
                </c:pt>
                <c:pt idx="5">
                  <c:v>59.355674999990271</c:v>
                </c:pt>
                <c:pt idx="6">
                  <c:v>66.747665646566247</c:v>
                </c:pt>
                <c:pt idx="7">
                  <c:v>77.530878066473903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C9-4089-8C11-1A723F24C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656735"/>
        <c:axId val="1397539999"/>
      </c:scatterChart>
      <c:valAx>
        <c:axId val="1378656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5857672312868135"/>
              <c:y val="0.84066123158140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39999"/>
        <c:crosses val="autoZero"/>
        <c:crossBetween val="midCat"/>
      </c:valAx>
      <c:valAx>
        <c:axId val="139753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themal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b2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3.9092100509942621E-2"/>
              <c:y val="0.15605508813548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656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13381056560623"/>
          <c:y val="5.7996390751496665E-2"/>
          <c:w val="0.83071349221993529"/>
          <c:h val="0.638630414846090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[1]Sheet1!$Y$36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[1]Sheet1!$Y$37:$Y$44</c:f>
              <c:numCache>
                <c:formatCode>General</c:formatCode>
                <c:ptCount val="8"/>
                <c:pt idx="0">
                  <c:v>53.897058983143239</c:v>
                </c:pt>
                <c:pt idx="1">
                  <c:v>53.596612631782058</c:v>
                </c:pt>
                <c:pt idx="2">
                  <c:v>57.908988523587581</c:v>
                </c:pt>
                <c:pt idx="3">
                  <c:v>60.838424915014954</c:v>
                </c:pt>
                <c:pt idx="4">
                  <c:v>59.012026405828877</c:v>
                </c:pt>
                <c:pt idx="5">
                  <c:v>58.799134411389289</c:v>
                </c:pt>
                <c:pt idx="6">
                  <c:v>69.586541737587169</c:v>
                </c:pt>
                <c:pt idx="7">
                  <c:v>78.778434127750302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AE-42D1-B83A-DF034A070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933615"/>
        <c:axId val="1397507135"/>
      </c:scatterChart>
      <c:valAx>
        <c:axId val="131593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layout>
            <c:manualLayout>
              <c:xMode val="edge"/>
              <c:yMode val="edge"/>
              <c:x val="0.10586794940273353"/>
              <c:y val="0.827477800951090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07135"/>
        <c:crosses val="autoZero"/>
        <c:crossBetween val="midCat"/>
      </c:valAx>
      <c:valAx>
        <c:axId val="139750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933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75595866967927"/>
          <c:y val="0.11164953379403469"/>
          <c:w val="0.83209135293213021"/>
          <c:h val="0.628183680961845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[1]Sheet1!$E$47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[1]Sheet1!$E$48:$E$55</c:f>
              <c:numCache>
                <c:formatCode>General</c:formatCode>
                <c:ptCount val="8"/>
                <c:pt idx="0">
                  <c:v>34.635325070353367</c:v>
                </c:pt>
                <c:pt idx="1">
                  <c:v>35.448602667874553</c:v>
                </c:pt>
                <c:pt idx="2">
                  <c:v>42.56012027146339</c:v>
                </c:pt>
                <c:pt idx="3">
                  <c:v>48.07175450863884</c:v>
                </c:pt>
                <c:pt idx="4">
                  <c:v>45.567062919495811</c:v>
                </c:pt>
                <c:pt idx="5">
                  <c:v>44.727611745876231</c:v>
                </c:pt>
                <c:pt idx="6">
                  <c:v>47.008988385871383</c:v>
                </c:pt>
                <c:pt idx="7">
                  <c:v>53.594264352275921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38-46B8-B443-7522983E8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46687"/>
        <c:axId val="1315558687"/>
      </c:scatterChart>
      <c:valAx>
        <c:axId val="1400646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558687"/>
        <c:crosses val="autoZero"/>
        <c:crossBetween val="midCat"/>
      </c:valAx>
      <c:valAx>
        <c:axId val="1315558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3029061488174771E-2"/>
              <c:y val="0.17067089017374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646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75991831982723"/>
          <c:y val="0.11429570922944861"/>
          <c:w val="0.82438983160396362"/>
          <c:h val="0.6192527210791711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[1]Sheet1!$E$58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[1]Sheet1!$E$59:$E$66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FB-40DE-A70F-DF02D991E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732031"/>
        <c:axId val="1397505055"/>
      </c:scatterChart>
      <c:valAx>
        <c:axId val="147573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4547256458827409"/>
              <c:y val="0.84949983235391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05055"/>
        <c:crosses val="autoZero"/>
        <c:crossBetween val="midCat"/>
      </c:valAx>
      <c:valAx>
        <c:axId val="139750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732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90121313575961"/>
          <c:y val="0.11347659008217208"/>
          <c:w val="0.83321180737108336"/>
          <c:h val="0.540264021545570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[1]Sheet1!$E$14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[1]Sheet1!$E$15:$E$22</c:f>
              <c:numCache>
                <c:formatCode>General</c:formatCode>
                <c:ptCount val="8"/>
                <c:pt idx="0">
                  <c:v>38.51581129281081</c:v>
                </c:pt>
                <c:pt idx="1">
                  <c:v>45.336168734663531</c:v>
                </c:pt>
                <c:pt idx="2">
                  <c:v>47.69838965272934</c:v>
                </c:pt>
                <c:pt idx="3">
                  <c:v>48.260260345605445</c:v>
                </c:pt>
                <c:pt idx="4">
                  <c:v>49.75684090453386</c:v>
                </c:pt>
                <c:pt idx="5">
                  <c:v>51.553051056329579</c:v>
                </c:pt>
                <c:pt idx="6">
                  <c:v>57.486027829578589</c:v>
                </c:pt>
                <c:pt idx="7">
                  <c:v>57.486027829578589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5B-4A28-8FFC-59F66C9B2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5088"/>
        <c:axId val="25150624"/>
      </c:scatterChart>
      <c:valAx>
        <c:axId val="1783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6100846549110942"/>
              <c:y val="0.827329674850063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0624"/>
        <c:crosses val="autoZero"/>
        <c:crossBetween val="midCat"/>
      </c:valAx>
      <c:valAx>
        <c:axId val="25150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8486576973153946E-2"/>
              <c:y val="9.32642308579905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1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2376298322587"/>
          <c:y val="4.8970030211781847E-2"/>
          <c:w val="0.85494046517874411"/>
          <c:h val="0.666486281184318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[1]Sheet1!$Y$58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[1]Sheet1!$Y$59:$Y$66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2C-4F3C-8D48-B92A24157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72687"/>
        <c:axId val="1315565343"/>
      </c:scatterChart>
      <c:valAx>
        <c:axId val="1400672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565343"/>
        <c:crosses val="autoZero"/>
        <c:crossBetween val="midCat"/>
      </c:valAx>
      <c:valAx>
        <c:axId val="131556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themal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b2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57784790789708E-2"/>
              <c:y val="0.16415840415486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672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02670431274706"/>
          <c:y val="6.3344896834323566E-2"/>
          <c:w val="0.82943364798602692"/>
          <c:h val="0.655524635846449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[1]Sheet1!$E$69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accent2">
                    <a:lumMod val="50000"/>
                  </a:schemeClr>
                </a:solidFill>
                <a:ln w="9525"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2E2-4F36-B0F5-E72461273702}"/>
              </c:ext>
            </c:extLst>
          </c:dPt>
          <c:xVal>
            <c:numRef>
              <c:f>[1]Sheet1!$D$70:$D$77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[1]Sheet1!$E$70:$E$77</c:f>
              <c:numCache>
                <c:formatCode>General</c:formatCode>
                <c:ptCount val="8"/>
                <c:pt idx="0">
                  <c:v>33.337310194791762</c:v>
                </c:pt>
                <c:pt idx="1">
                  <c:v>33.13641767348664</c:v>
                </c:pt>
                <c:pt idx="2">
                  <c:v>38.960333945909284</c:v>
                </c:pt>
                <c:pt idx="3">
                  <c:v>35.295247703255164</c:v>
                </c:pt>
                <c:pt idx="4">
                  <c:v>40.3275308090452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E2-4F36-B0F5-E72461273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228287"/>
        <c:axId val="71731679"/>
      </c:scatterChart>
      <c:valAx>
        <c:axId val="2130228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31679"/>
        <c:crosses val="autoZero"/>
        <c:crossBetween val="midCat"/>
      </c:valAx>
      <c:valAx>
        <c:axId val="71731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0182597235072403E-2"/>
              <c:y val="0.19072373347124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228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7731122133258"/>
          <c:y val="4.5730907865650934E-2"/>
          <c:w val="0.83627796525434317"/>
          <c:h val="0.661993836338274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[1]Sheet1!$Y$107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[1]Sheet1!$Y$108:$Y$115</c:f>
              <c:numCache>
                <c:formatCode>General</c:formatCode>
                <c:ptCount val="8"/>
                <c:pt idx="0">
                  <c:v>51.54445288204618</c:v>
                </c:pt>
                <c:pt idx="1">
                  <c:v>48.870868262112381</c:v>
                </c:pt>
                <c:pt idx="2">
                  <c:v>44.816180656813501</c:v>
                </c:pt>
                <c:pt idx="3">
                  <c:v>45.165302513185431</c:v>
                </c:pt>
                <c:pt idx="4">
                  <c:v>46.54444216568033</c:v>
                </c:pt>
                <c:pt idx="5">
                  <c:v>48.153143675020779</c:v>
                </c:pt>
                <c:pt idx="6">
                  <c:v>53.252677910904545</c:v>
                </c:pt>
                <c:pt idx="7">
                  <c:v>58.401989843351402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D8-4478-A241-9E1F7A1A1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23455"/>
        <c:axId val="214768719"/>
      </c:scatterChart>
      <c:valAx>
        <c:axId val="167123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68719"/>
        <c:crosses val="autoZero"/>
        <c:crossBetween val="midCat"/>
      </c:valAx>
      <c:valAx>
        <c:axId val="214768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4.2401238306750126E-2"/>
              <c:y val="0.18425437891692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23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51325340196335"/>
          <c:y val="0.10114785020959166"/>
          <c:w val="0.8254478802262325"/>
          <c:h val="0.6549203195152495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[1]Sheet1!$Y$121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[1]Sheet1!$Y$122:$Y$129</c:f>
              <c:numCache>
                <c:formatCode>General</c:formatCode>
                <c:ptCount val="8"/>
                <c:pt idx="0">
                  <c:v>52.579461784554319</c:v>
                </c:pt>
                <c:pt idx="1">
                  <c:v>51.356607419023895</c:v>
                </c:pt>
                <c:pt idx="2">
                  <c:v>49.254447177734846</c:v>
                </c:pt>
                <c:pt idx="3">
                  <c:v>48.85953529971475</c:v>
                </c:pt>
                <c:pt idx="4">
                  <c:v>50.03397214445279</c:v>
                </c:pt>
                <c:pt idx="5">
                  <c:v>52.290616609510764</c:v>
                </c:pt>
                <c:pt idx="6">
                  <c:v>57.650409528859406</c:v>
                </c:pt>
                <c:pt idx="7">
                  <c:v>63.660803555823655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AE-4EFB-9468-6EBEFDCFF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039"/>
        <c:axId val="214765391"/>
      </c:scatterChart>
      <c:valAx>
        <c:axId val="209779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65391"/>
        <c:crosses val="autoZero"/>
        <c:crossBetween val="midCat"/>
      </c:valAx>
      <c:valAx>
        <c:axId val="21476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3.4013661791675011E-2"/>
              <c:y val="0.165002886591804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3547544418671E-2"/>
          <c:y val="0.12078703703703704"/>
          <c:w val="0.84990036671294189"/>
          <c:h val="0.5866283902012248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[1]Sheet1!$Y$135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[1]Sheet1!$Y$136:$Y$143</c:f>
              <c:numCache>
                <c:formatCode>General</c:formatCode>
                <c:ptCount val="8"/>
                <c:pt idx="0">
                  <c:v>53.87603948829922</c:v>
                </c:pt>
                <c:pt idx="1">
                  <c:v>51.339931011231002</c:v>
                </c:pt>
                <c:pt idx="2">
                  <c:v>52.942967701532929</c:v>
                </c:pt>
                <c:pt idx="3">
                  <c:v>55.049350593485457</c:v>
                </c:pt>
                <c:pt idx="4">
                  <c:v>55.048998522744817</c:v>
                </c:pt>
                <c:pt idx="5">
                  <c:v>56.942147973124733</c:v>
                </c:pt>
                <c:pt idx="6">
                  <c:v>62.890406778088071</c:v>
                </c:pt>
                <c:pt idx="7">
                  <c:v>68.828391467867846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C8-4244-8CBA-D71F3A800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239087"/>
        <c:axId val="886640527"/>
      </c:scatterChart>
      <c:valAx>
        <c:axId val="1057239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layout>
            <c:manualLayout>
              <c:xMode val="edge"/>
              <c:yMode val="edge"/>
              <c:x val="0.11715182106847825"/>
              <c:y val="0.833294836391112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40527"/>
        <c:crosses val="autoZero"/>
        <c:crossBetween val="midCat"/>
      </c:valAx>
      <c:valAx>
        <c:axId val="88664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1.3423352658238236E-2"/>
              <c:y val="0.306115215893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239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66413106935619E-2"/>
          <c:y val="9.9609282721747988E-2"/>
          <c:w val="0.82180796150481195"/>
          <c:h val="0.6227161708953047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[1]Sheet1!$E$14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[1]Sheet1!$E$15:$E$22</c:f>
              <c:numCache>
                <c:formatCode>General</c:formatCode>
                <c:ptCount val="8"/>
                <c:pt idx="0">
                  <c:v>38.51581129281081</c:v>
                </c:pt>
                <c:pt idx="1">
                  <c:v>45.336168734663531</c:v>
                </c:pt>
                <c:pt idx="2">
                  <c:v>47.69838965272934</c:v>
                </c:pt>
                <c:pt idx="3">
                  <c:v>48.260260345605445</c:v>
                </c:pt>
                <c:pt idx="4">
                  <c:v>49.75684090453386</c:v>
                </c:pt>
                <c:pt idx="5">
                  <c:v>51.553051056329579</c:v>
                </c:pt>
                <c:pt idx="6">
                  <c:v>57.486027829578589</c:v>
                </c:pt>
                <c:pt idx="7">
                  <c:v>57.486027829578589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A8-44E8-B4C9-B115ED371D49}"/>
            </c:ext>
          </c:extLst>
        </c:ser>
        <c:ser>
          <c:idx val="0"/>
          <c:order val="1"/>
          <c:tx>
            <c:strRef>
              <c:f>[1]Sheet1!$Y$14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[1]Sheet1!$X$15:$X$22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[1]Sheet1!$Y$15:$Y$22</c:f>
              <c:numCache>
                <c:formatCode>General</c:formatCode>
                <c:ptCount val="8"/>
                <c:pt idx="0">
                  <c:v>43.651252798518918</c:v>
                </c:pt>
                <c:pt idx="1">
                  <c:v>50.373520816292803</c:v>
                </c:pt>
                <c:pt idx="2">
                  <c:v>53.974493554404248</c:v>
                </c:pt>
                <c:pt idx="3">
                  <c:v>53.340287750406013</c:v>
                </c:pt>
                <c:pt idx="4">
                  <c:v>55.780037435082697</c:v>
                </c:pt>
                <c:pt idx="5">
                  <c:v>57.126353873230073</c:v>
                </c:pt>
                <c:pt idx="6">
                  <c:v>63.873364255087331</c:v>
                </c:pt>
                <c:pt idx="7">
                  <c:v>62.27653014871013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A8-44E8-B4C9-B115ED371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107183"/>
        <c:axId val="1250730495"/>
      </c:scatterChart>
      <c:valAx>
        <c:axId val="1264107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730495"/>
        <c:crosses val="autoZero"/>
        <c:crossBetween val="midCat"/>
      </c:valAx>
      <c:valAx>
        <c:axId val="125073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410718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1131405503940343E-2"/>
          <c:y val="0.20468948979980492"/>
          <c:w val="0.22733002601210422"/>
          <c:h val="0.38030771982293937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233666246245993E-2"/>
          <c:y val="5.5972068097545132E-2"/>
          <c:w val="0.87437751531058616"/>
          <c:h val="0.6796792685736323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[1]Sheet1!$E$25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[1]Sheet1!$E$26:$E$33</c:f>
              <c:numCache>
                <c:formatCode>General</c:formatCode>
                <c:ptCount val="8"/>
                <c:pt idx="0">
                  <c:v>35.948090539956759</c:v>
                </c:pt>
                <c:pt idx="1">
                  <c:v>37.780140612219604</c:v>
                </c:pt>
                <c:pt idx="2">
                  <c:v>43.932727311724385</c:v>
                </c:pt>
                <c:pt idx="3">
                  <c:v>49.530267196805582</c:v>
                </c:pt>
                <c:pt idx="4">
                  <c:v>50.018719014557732</c:v>
                </c:pt>
                <c:pt idx="5">
                  <c:v>50.99572077463953</c:v>
                </c:pt>
                <c:pt idx="6">
                  <c:v>55.569826901925957</c:v>
                </c:pt>
                <c:pt idx="7">
                  <c:v>59.071145193503924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2B-4BD3-A6EA-BC4667453866}"/>
            </c:ext>
          </c:extLst>
        </c:ser>
        <c:ser>
          <c:idx val="0"/>
          <c:order val="1"/>
          <c:tx>
            <c:strRef>
              <c:f>[1]Sheet1!$Y$25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[1]Sheet1!$Y$26:$Y$33</c:f>
              <c:numCache>
                <c:formatCode>General</c:formatCode>
                <c:ptCount val="8"/>
                <c:pt idx="0">
                  <c:v>46.218973551372976</c:v>
                </c:pt>
                <c:pt idx="1">
                  <c:v>49.114182795885483</c:v>
                </c:pt>
                <c:pt idx="2">
                  <c:v>51.46405199373428</c:v>
                </c:pt>
                <c:pt idx="3">
                  <c:v>57.65831104448651</c:v>
                </c:pt>
                <c:pt idx="4">
                  <c:v>56.565671765154292</c:v>
                </c:pt>
                <c:pt idx="5">
                  <c:v>59.355674999990271</c:v>
                </c:pt>
                <c:pt idx="6">
                  <c:v>66.747665646566247</c:v>
                </c:pt>
                <c:pt idx="7">
                  <c:v>77.530878066473903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2B-4BD3-A6EA-BC4667453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656735"/>
        <c:axId val="1397539999"/>
      </c:scatterChart>
      <c:valAx>
        <c:axId val="1378656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39999"/>
        <c:crosses val="autoZero"/>
        <c:crossBetween val="midCat"/>
      </c:valAx>
      <c:valAx>
        <c:axId val="139753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65673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5547911101933693E-2"/>
          <c:y val="0.15433672726566822"/>
          <c:w val="0.12079918169283341"/>
          <c:h val="0.222905646092771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903226896913E-2"/>
          <c:y val="4.5712293271133991E-2"/>
          <c:w val="0.87437751531058616"/>
          <c:h val="0.6199731162945125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[1]Sheet1!$E$36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[1]Sheet1!$E$37:$E$44</c:f>
              <c:numCache>
                <c:formatCode>General</c:formatCode>
                <c:ptCount val="8"/>
                <c:pt idx="0">
                  <c:v>30.798319418938995</c:v>
                </c:pt>
                <c:pt idx="1">
                  <c:v>33.466429483694903</c:v>
                </c:pt>
                <c:pt idx="2">
                  <c:v>40.360810183106501</c:v>
                </c:pt>
                <c:pt idx="3">
                  <c:v>45.628818686261212</c:v>
                </c:pt>
                <c:pt idx="4">
                  <c:v>41.778425774038134</c:v>
                </c:pt>
                <c:pt idx="5">
                  <c:v>39.384325879326781</c:v>
                </c:pt>
                <c:pt idx="6">
                  <c:v>45.863857054318821</c:v>
                </c:pt>
                <c:pt idx="7">
                  <c:v>50.824796211451805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18-454A-A8D9-79744F911FFE}"/>
            </c:ext>
          </c:extLst>
        </c:ser>
        <c:ser>
          <c:idx val="0"/>
          <c:order val="1"/>
          <c:tx>
            <c:strRef>
              <c:f>[1]Sheet1!$Y$36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[1]Sheet1!$Y$37:$Y$44</c:f>
              <c:numCache>
                <c:formatCode>General</c:formatCode>
                <c:ptCount val="8"/>
                <c:pt idx="0">
                  <c:v>53.897058983143239</c:v>
                </c:pt>
                <c:pt idx="1">
                  <c:v>53.596612631782058</c:v>
                </c:pt>
                <c:pt idx="2">
                  <c:v>57.908988523587581</c:v>
                </c:pt>
                <c:pt idx="3">
                  <c:v>60.838424915014954</c:v>
                </c:pt>
                <c:pt idx="4">
                  <c:v>59.012026405828877</c:v>
                </c:pt>
                <c:pt idx="5">
                  <c:v>58.799134411389289</c:v>
                </c:pt>
                <c:pt idx="6">
                  <c:v>69.586541737587169</c:v>
                </c:pt>
                <c:pt idx="7">
                  <c:v>78.778434127750302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18-454A-A8D9-79744F911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933615"/>
        <c:axId val="1397507135"/>
      </c:scatterChart>
      <c:valAx>
        <c:axId val="1315933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07135"/>
        <c:crosses val="autoZero"/>
        <c:crossBetween val="midCat"/>
      </c:valAx>
      <c:valAx>
        <c:axId val="139750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93361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2134606448232492E-2"/>
          <c:y val="0.10077299207484453"/>
          <c:w val="0.1208899486028101"/>
          <c:h val="0.2265586617971741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7060367454068"/>
          <c:y val="9.074273831276887E-2"/>
          <c:w val="0.81547462817147853"/>
          <c:h val="0.6126282954844032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[1]Sheet1!$E$47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[1]Sheet1!$E$48:$E$55</c:f>
              <c:numCache>
                <c:formatCode>General</c:formatCode>
                <c:ptCount val="8"/>
                <c:pt idx="0">
                  <c:v>34.635325070353367</c:v>
                </c:pt>
                <c:pt idx="1">
                  <c:v>35.448602667874553</c:v>
                </c:pt>
                <c:pt idx="2">
                  <c:v>42.56012027146339</c:v>
                </c:pt>
                <c:pt idx="3">
                  <c:v>48.07175450863884</c:v>
                </c:pt>
                <c:pt idx="4">
                  <c:v>45.567062919495811</c:v>
                </c:pt>
                <c:pt idx="5">
                  <c:v>44.727611745876231</c:v>
                </c:pt>
                <c:pt idx="6">
                  <c:v>47.008988385871383</c:v>
                </c:pt>
                <c:pt idx="7">
                  <c:v>53.594264352275921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F9-4115-B156-20510DBD70FD}"/>
            </c:ext>
          </c:extLst>
        </c:ser>
        <c:ser>
          <c:idx val="0"/>
          <c:order val="1"/>
          <c:tx>
            <c:strRef>
              <c:f>[1]Sheet1!$Y$47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[1]Sheet1!$Y$48:$Y$55</c:f>
              <c:numCache>
                <c:formatCode>General</c:formatCode>
                <c:ptCount val="8"/>
                <c:pt idx="0">
                  <c:v>53.877172331660795</c:v>
                </c:pt>
                <c:pt idx="1">
                  <c:v>50.784522970997578</c:v>
                </c:pt>
                <c:pt idx="2">
                  <c:v>52.574266217690067</c:v>
                </c:pt>
                <c:pt idx="3">
                  <c:v>54.396985365038688</c:v>
                </c:pt>
                <c:pt idx="4">
                  <c:v>54.680475503394973</c:v>
                </c:pt>
                <c:pt idx="5">
                  <c:v>54.390984653935917</c:v>
                </c:pt>
                <c:pt idx="6">
                  <c:v>57.977752342574703</c:v>
                </c:pt>
                <c:pt idx="7">
                  <c:v>66.09959270114031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F9-4115-B156-20510DBD7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38687"/>
        <c:axId val="1397521279"/>
      </c:scatterChart>
      <c:valAx>
        <c:axId val="14006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21279"/>
        <c:crosses val="autoZero"/>
        <c:crossBetween val="midCat"/>
      </c:valAx>
      <c:valAx>
        <c:axId val="1397521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63868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487602705560438"/>
          <c:y val="0.28132544937307508"/>
          <c:w val="0.12137893270988083"/>
          <c:h val="0.20831895196934355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12299995090436E-2"/>
          <c:y val="7.3839109943183087E-2"/>
          <c:w val="0.85859231594183039"/>
          <c:h val="0.664907935492032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[1]Sheet1!$E$58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[1]Sheet1!$E$59:$E$66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CF-4E71-97F2-6945C22C88A9}"/>
            </c:ext>
          </c:extLst>
        </c:ser>
        <c:ser>
          <c:idx val="0"/>
          <c:order val="1"/>
          <c:tx>
            <c:strRef>
              <c:f>[1]Sheet1!$Y$58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[1]Sheet1!$Y$59:$Y$66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CF-4E71-97F2-6945C22C8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72687"/>
        <c:axId val="1315565343"/>
      </c:scatterChart>
      <c:valAx>
        <c:axId val="1400672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565343"/>
        <c:crosses val="autoZero"/>
        <c:crossBetween val="midCat"/>
      </c:valAx>
      <c:valAx>
        <c:axId val="13155653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themal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b2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23439615239846E-2"/>
              <c:y val="0.1192474918861808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67268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8257755495338094"/>
          <c:y val="5.1012193277114433E-2"/>
          <c:w val="0.38856495707037386"/>
          <c:h val="0.14039901713148037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59542620984086"/>
          <c:y val="0.11346563694198712"/>
          <c:w val="0.80124543810236704"/>
          <c:h val="0.5975204708018284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[1]Sheet1!$E$25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[1]Sheet1!$E$26:$E$33</c:f>
              <c:numCache>
                <c:formatCode>General</c:formatCode>
                <c:ptCount val="8"/>
                <c:pt idx="0">
                  <c:v>35.948090539956759</c:v>
                </c:pt>
                <c:pt idx="1">
                  <c:v>37.780140612219604</c:v>
                </c:pt>
                <c:pt idx="2">
                  <c:v>43.932727311724385</c:v>
                </c:pt>
                <c:pt idx="3">
                  <c:v>49.530267196805582</c:v>
                </c:pt>
                <c:pt idx="4">
                  <c:v>50.018719014557732</c:v>
                </c:pt>
                <c:pt idx="5">
                  <c:v>50.99572077463953</c:v>
                </c:pt>
                <c:pt idx="6">
                  <c:v>55.569826901925957</c:v>
                </c:pt>
                <c:pt idx="7">
                  <c:v>59.071145193503924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4E-4EC7-AB3A-995CDA75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61680"/>
        <c:axId val="2021125120"/>
      </c:scatterChart>
      <c:valAx>
        <c:axId val="210286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1857334674250031"/>
              <c:y val="0.83281541390166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125120"/>
        <c:crosses val="autoZero"/>
        <c:crossBetween val="midCat"/>
      </c:valAx>
      <c:valAx>
        <c:axId val="2021125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175813485533204E-2"/>
              <c:y val="0.166742798081101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2509445716876822E-2"/>
          <c:y val="3.9577988038214662E-2"/>
          <c:w val="0.87437751531058616"/>
          <c:h val="0.7104465463873028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[1]Sheet1!$E$69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[1]Sheet1!$E$70:$E$77</c:f>
              <c:numCache>
                <c:formatCode>General</c:formatCode>
                <c:ptCount val="8"/>
                <c:pt idx="0">
                  <c:v>33.337310194791762</c:v>
                </c:pt>
                <c:pt idx="1">
                  <c:v>33.13641767348664</c:v>
                </c:pt>
                <c:pt idx="2">
                  <c:v>38.960333945909284</c:v>
                </c:pt>
                <c:pt idx="3">
                  <c:v>35.295247703255164</c:v>
                </c:pt>
                <c:pt idx="4">
                  <c:v>40.3275308090452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41-4E98-B7A1-9ED17984A4E9}"/>
            </c:ext>
          </c:extLst>
        </c:ser>
        <c:ser>
          <c:idx val="0"/>
          <c:order val="1"/>
          <c:tx>
            <c:strRef>
              <c:f>[1]Sheet1!$Y$69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[1]Sheet1!$Y$70:$Y$77</c:f>
              <c:numCache>
                <c:formatCode>General</c:formatCode>
                <c:ptCount val="8"/>
                <c:pt idx="0">
                  <c:v>48.723761053926424</c:v>
                </c:pt>
                <c:pt idx="1">
                  <c:v>47.696358772442892</c:v>
                </c:pt>
                <c:pt idx="2">
                  <c:v>47.451688780274132</c:v>
                </c:pt>
                <c:pt idx="3">
                  <c:v>42.858515068238411</c:v>
                </c:pt>
                <c:pt idx="4">
                  <c:v>45.326383375612778</c:v>
                </c:pt>
                <c:pt idx="5">
                  <c:v>47.902675998565897</c:v>
                </c:pt>
                <c:pt idx="6">
                  <c:v>54.208425499150046</c:v>
                </c:pt>
                <c:pt idx="7">
                  <c:v>63.141669635749309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41-4E98-B7A1-9ED17984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29279"/>
        <c:axId val="185434223"/>
      </c:scatterChart>
      <c:valAx>
        <c:axId val="189329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34223"/>
        <c:crosses val="autoZero"/>
        <c:crossBetween val="midCat"/>
      </c:valAx>
      <c:valAx>
        <c:axId val="18543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29279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8727882581361633E-2"/>
          <c:y val="4.4258598288556029E-2"/>
          <c:w val="0.46863461851017313"/>
          <c:h val="0.1079658308567673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1904233577846E-2"/>
          <c:y val="6.1111088222328296E-2"/>
          <c:w val="0.87437751531058616"/>
          <c:h val="0.6232042033222349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[1]Sheet1!$E$83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[1]Sheet1!$E$84:$E$91</c:f>
              <c:numCache>
                <c:formatCode>General</c:formatCode>
                <c:ptCount val="8"/>
                <c:pt idx="0">
                  <c:v>38.462641903956929</c:v>
                </c:pt>
                <c:pt idx="1">
                  <c:v>37.882301370672998</c:v>
                </c:pt>
                <c:pt idx="2">
                  <c:v>34.801242412070785</c:v>
                </c:pt>
                <c:pt idx="3">
                  <c:v>31.209730178434857</c:v>
                </c:pt>
                <c:pt idx="4">
                  <c:v>33.587125338838533</c:v>
                </c:pt>
                <c:pt idx="5">
                  <c:v>35.712798861843908</c:v>
                </c:pt>
                <c:pt idx="6">
                  <c:v>39.715491470792308</c:v>
                </c:pt>
                <c:pt idx="7">
                  <c:v>44.834094844243083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71-40B0-849B-B187FFB6952A}"/>
            </c:ext>
          </c:extLst>
        </c:ser>
        <c:ser>
          <c:idx val="0"/>
          <c:order val="1"/>
          <c:tx>
            <c:strRef>
              <c:f>[1]Sheet1!$Y$83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[1]Sheet1!$Y$84:$Y$91</c:f>
              <c:numCache>
                <c:formatCode>General</c:formatCode>
                <c:ptCount val="8"/>
                <c:pt idx="0">
                  <c:v>53.847698665539703</c:v>
                </c:pt>
                <c:pt idx="1">
                  <c:v>53.185747619752824</c:v>
                </c:pt>
                <c:pt idx="2">
                  <c:v>49.894254354223335</c:v>
                </c:pt>
                <c:pt idx="3">
                  <c:v>44.045990171178232</c:v>
                </c:pt>
                <c:pt idx="4">
                  <c:v>45.213437956128786</c:v>
                </c:pt>
                <c:pt idx="5">
                  <c:v>47.707937410860168</c:v>
                </c:pt>
                <c:pt idx="6">
                  <c:v>53.157657814752767</c:v>
                </c:pt>
                <c:pt idx="7">
                  <c:v>60.235119790738793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71-40B0-849B-B187FFB6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50655"/>
        <c:axId val="186833871"/>
      </c:scatterChart>
      <c:valAx>
        <c:axId val="67750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6833871"/>
        <c:crosses val="autoZero"/>
        <c:crossBetween val="midCat"/>
      </c:valAx>
      <c:valAx>
        <c:axId val="18683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5065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03083155934531"/>
          <c:y val="0.41550240430458329"/>
          <c:w val="0.1218649019372321"/>
          <c:h val="0.2088393403982218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324270869176814E-2"/>
          <c:y val="3.6314539076281786E-2"/>
          <c:w val="0.87437751531058616"/>
          <c:h val="0.6581292034611070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[1]Sheet1!$E$95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[1]Sheet1!$E$96:$E$103</c:f>
              <c:numCache>
                <c:formatCode>General</c:formatCode>
                <c:ptCount val="8"/>
                <c:pt idx="0">
                  <c:v>39.74470521814137</c:v>
                </c:pt>
                <c:pt idx="1">
                  <c:v>40.118148063325727</c:v>
                </c:pt>
                <c:pt idx="2">
                  <c:v>37.382367109917126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20-418C-9A23-2229DC8C62B4}"/>
            </c:ext>
          </c:extLst>
        </c:ser>
        <c:ser>
          <c:idx val="0"/>
          <c:order val="1"/>
          <c:tx>
            <c:strRef>
              <c:f>[1]Sheet1!$Y$95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[1]Sheet1!$Y$96:$Y$103</c:f>
              <c:numCache>
                <c:formatCode>General</c:formatCode>
                <c:ptCount val="8"/>
                <c:pt idx="0">
                  <c:v>52.565577869154708</c:v>
                </c:pt>
                <c:pt idx="1">
                  <c:v>50.147685079157156</c:v>
                </c:pt>
                <c:pt idx="2">
                  <c:v>49.843156146556169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20-418C-9A23-2229DC8C6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01967"/>
        <c:axId val="185443791"/>
      </c:scatterChart>
      <c:valAx>
        <c:axId val="195101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85443791"/>
        <c:crosses val="autoZero"/>
        <c:crossBetween val="midCat"/>
      </c:valAx>
      <c:valAx>
        <c:axId val="18544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9510196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456379594080206"/>
          <c:y val="0.4197168498180045"/>
          <c:w val="0.11928852831978938"/>
          <c:h val="0.2182712429058220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9674541061981E-2"/>
          <c:y val="5.3322204179162155E-2"/>
          <c:w val="0.89605354487472733"/>
          <c:h val="0.654043526478820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[1]Sheet1!$E$107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[1]Sheet1!$E$108:$E$115</c:f>
              <c:numCache>
                <c:formatCode>General</c:formatCode>
                <c:ptCount val="8"/>
                <c:pt idx="0">
                  <c:v>41.030410254365115</c:v>
                </c:pt>
                <c:pt idx="1">
                  <c:v>38.846074772448304</c:v>
                </c:pt>
                <c:pt idx="2">
                  <c:v>38.591711121144954</c:v>
                </c:pt>
                <c:pt idx="3">
                  <c:v>40.146935567275932</c:v>
                </c:pt>
                <c:pt idx="4">
                  <c:v>41.401409882179749</c:v>
                </c:pt>
                <c:pt idx="5">
                  <c:v>41.93110825633832</c:v>
                </c:pt>
                <c:pt idx="6">
                  <c:v>48.438876517828426</c:v>
                </c:pt>
                <c:pt idx="7">
                  <c:v>55.064733280874179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5A-4695-90A7-E00B833F48CB}"/>
            </c:ext>
          </c:extLst>
        </c:ser>
        <c:ser>
          <c:idx val="0"/>
          <c:order val="1"/>
          <c:tx>
            <c:strRef>
              <c:f>[1]Sheet1!$Y$107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[1]Sheet1!$Y$108:$Y$115</c:f>
              <c:numCache>
                <c:formatCode>General</c:formatCode>
                <c:ptCount val="8"/>
                <c:pt idx="0">
                  <c:v>51.54445288204618</c:v>
                </c:pt>
                <c:pt idx="1">
                  <c:v>48.870868262112381</c:v>
                </c:pt>
                <c:pt idx="2">
                  <c:v>44.816180656813501</c:v>
                </c:pt>
                <c:pt idx="3">
                  <c:v>45.165302513185431</c:v>
                </c:pt>
                <c:pt idx="4">
                  <c:v>46.54444216568033</c:v>
                </c:pt>
                <c:pt idx="5">
                  <c:v>48.153143675020779</c:v>
                </c:pt>
                <c:pt idx="6">
                  <c:v>53.252677910904545</c:v>
                </c:pt>
                <c:pt idx="7">
                  <c:v>58.401989843351402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5A-4695-90A7-E00B833F4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23455"/>
        <c:axId val="214768719"/>
      </c:scatterChart>
      <c:valAx>
        <c:axId val="167123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68719"/>
        <c:crosses val="autoZero"/>
        <c:crossBetween val="midCat"/>
      </c:valAx>
      <c:valAx>
        <c:axId val="214768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2345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114675807459152"/>
          <c:y val="0.43020172340868917"/>
          <c:w val="0.28095468064708895"/>
          <c:h val="0.1762761408272384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51246300375389E-2"/>
          <c:y val="4.6369555866039094E-2"/>
          <c:w val="0.87437751531058616"/>
          <c:h val="0.5991590551181101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[1]Sheet1!$E$121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[1]Sheet1!$E$122:$E$129</c:f>
              <c:numCache>
                <c:formatCode>General</c:formatCode>
                <c:ptCount val="8"/>
                <c:pt idx="0">
                  <c:v>38.472776915527547</c:v>
                </c:pt>
                <c:pt idx="1">
                  <c:v>37.578005428554064</c:v>
                </c:pt>
                <c:pt idx="2">
                  <c:v>34.826376792337769</c:v>
                </c:pt>
                <c:pt idx="3">
                  <c:v>33.825832130571754</c:v>
                </c:pt>
                <c:pt idx="4">
                  <c:v>34.895488264849128</c:v>
                </c:pt>
                <c:pt idx="5">
                  <c:v>36.11826095708475</c:v>
                </c:pt>
                <c:pt idx="6">
                  <c:v>40.325415991689226</c:v>
                </c:pt>
                <c:pt idx="7">
                  <c:v>44.529577616767838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88-44C5-B695-B4E8D8F76406}"/>
            </c:ext>
          </c:extLst>
        </c:ser>
        <c:ser>
          <c:idx val="0"/>
          <c:order val="1"/>
          <c:tx>
            <c:strRef>
              <c:f>[1]Sheet1!$Y$121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[1]Sheet1!$Y$122:$Y$129</c:f>
              <c:numCache>
                <c:formatCode>General</c:formatCode>
                <c:ptCount val="8"/>
                <c:pt idx="0">
                  <c:v>52.579461784554319</c:v>
                </c:pt>
                <c:pt idx="1">
                  <c:v>51.356607419023895</c:v>
                </c:pt>
                <c:pt idx="2">
                  <c:v>49.254447177734846</c:v>
                </c:pt>
                <c:pt idx="3">
                  <c:v>48.85953529971475</c:v>
                </c:pt>
                <c:pt idx="4">
                  <c:v>50.03397214445279</c:v>
                </c:pt>
                <c:pt idx="5">
                  <c:v>52.290616609510764</c:v>
                </c:pt>
                <c:pt idx="6">
                  <c:v>57.650409528859406</c:v>
                </c:pt>
                <c:pt idx="7">
                  <c:v>63.660803555823655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88-44C5-B695-B4E8D8F76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039"/>
        <c:axId val="214765391"/>
      </c:scatterChart>
      <c:valAx>
        <c:axId val="209779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65391"/>
        <c:crosses val="autoZero"/>
        <c:crossBetween val="midCat"/>
      </c:valAx>
      <c:valAx>
        <c:axId val="21476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039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5663197126340032E-2"/>
          <c:y val="0.27302264164559481"/>
          <c:w val="0.12182742288943232"/>
          <c:h val="0.1871328589273797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01014897075889E-2"/>
          <c:y val="7.4607450384491417E-2"/>
          <c:w val="0.87437751531058616"/>
          <c:h val="0.6160128010314500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[1]Sheet1!$E$135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[1]Sheet1!$E$136:$E$143</c:f>
              <c:numCache>
                <c:formatCode>General</c:formatCode>
                <c:ptCount val="8"/>
                <c:pt idx="0">
                  <c:v>43.61393672862318</c:v>
                </c:pt>
                <c:pt idx="1">
                  <c:v>46.331157254037727</c:v>
                </c:pt>
                <c:pt idx="2">
                  <c:v>49.214589694382724</c:v>
                </c:pt>
                <c:pt idx="3">
                  <c:v>50.044864175895874</c:v>
                </c:pt>
                <c:pt idx="4">
                  <c:v>49.416077743673256</c:v>
                </c:pt>
                <c:pt idx="5">
                  <c:v>51.033057145724989</c:v>
                </c:pt>
                <c:pt idx="6">
                  <c:v>56.364043810550612</c:v>
                </c:pt>
                <c:pt idx="7">
                  <c:v>61.978172411824119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97-4E27-8015-E74991D9A2FC}"/>
            </c:ext>
          </c:extLst>
        </c:ser>
        <c:ser>
          <c:idx val="0"/>
          <c:order val="1"/>
          <c:tx>
            <c:strRef>
              <c:f>[1]Sheet1!$Y$135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[1]Sheet1!$Y$136:$Y$143</c:f>
              <c:numCache>
                <c:formatCode>General</c:formatCode>
                <c:ptCount val="8"/>
                <c:pt idx="0">
                  <c:v>53.87603948829922</c:v>
                </c:pt>
                <c:pt idx="1">
                  <c:v>51.339931011231002</c:v>
                </c:pt>
                <c:pt idx="2">
                  <c:v>52.942967701532929</c:v>
                </c:pt>
                <c:pt idx="3">
                  <c:v>55.049350593485457</c:v>
                </c:pt>
                <c:pt idx="4">
                  <c:v>55.048998522744817</c:v>
                </c:pt>
                <c:pt idx="5">
                  <c:v>56.942147973124733</c:v>
                </c:pt>
                <c:pt idx="6">
                  <c:v>62.890406778088071</c:v>
                </c:pt>
                <c:pt idx="7">
                  <c:v>68.828391467867846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97-4E27-8015-E74991D9A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239087"/>
        <c:axId val="886640527"/>
      </c:scatterChart>
      <c:valAx>
        <c:axId val="1057239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86640527"/>
        <c:crosses val="autoZero"/>
        <c:crossBetween val="midCat"/>
      </c:valAx>
      <c:valAx>
        <c:axId val="88664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05723908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6862637555769437E-2"/>
          <c:y val="0.17619867114156015"/>
          <c:w val="0.12131306344819109"/>
          <c:h val="0.2397731033741111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92529910148318E-2"/>
          <c:y val="9.3781573873882015E-2"/>
          <c:w val="0.87437751531058616"/>
          <c:h val="0.6162818380096853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[1]Sheet1!$E$148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[1]Sheet1!$E$149:$E$156</c:f>
              <c:numCache>
                <c:formatCode>General</c:formatCode>
                <c:ptCount val="8"/>
                <c:pt idx="0">
                  <c:v>33.363464884692121</c:v>
                </c:pt>
                <c:pt idx="1">
                  <c:v>34.301442027765354</c:v>
                </c:pt>
                <c:pt idx="2">
                  <c:v>34.772431025952081</c:v>
                </c:pt>
                <c:pt idx="3">
                  <c:v>37.985663103826219</c:v>
                </c:pt>
                <c:pt idx="4">
                  <c:v>37.561890048991678</c:v>
                </c:pt>
                <c:pt idx="5">
                  <c:v>39.885692005381593</c:v>
                </c:pt>
                <c:pt idx="6">
                  <c:v>44.204309406744834</c:v>
                </c:pt>
                <c:pt idx="7">
                  <c:v>49.060301348395491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92-4F16-8BEF-45AD2A072F96}"/>
            </c:ext>
          </c:extLst>
        </c:ser>
        <c:ser>
          <c:idx val="0"/>
          <c:order val="1"/>
          <c:tx>
            <c:strRef>
              <c:f>[1]Sheet1!$Y$148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[1]Sheet1!$Y$149:$Y$156</c:f>
              <c:numCache>
                <c:formatCode>General</c:formatCode>
                <c:ptCount val="8"/>
                <c:pt idx="0">
                  <c:v>53.894827890656508</c:v>
                </c:pt>
                <c:pt idx="1">
                  <c:v>51.827726275528676</c:v>
                </c:pt>
                <c:pt idx="2">
                  <c:v>50.916774002286978</c:v>
                </c:pt>
                <c:pt idx="3">
                  <c:v>47.98189023641207</c:v>
                </c:pt>
                <c:pt idx="4">
                  <c:v>49.060427819091174</c:v>
                </c:pt>
                <c:pt idx="5">
                  <c:v>51.931706369423011</c:v>
                </c:pt>
                <c:pt idx="6">
                  <c:v>57.760297624813248</c:v>
                </c:pt>
                <c:pt idx="7">
                  <c:v>63.584732668644165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92-4F16-8BEF-45AD2A072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231087"/>
        <c:axId val="886641775"/>
      </c:scatterChart>
      <c:valAx>
        <c:axId val="1057231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41775"/>
        <c:crosses val="autoZero"/>
        <c:crossBetween val="midCat"/>
      </c:valAx>
      <c:valAx>
        <c:axId val="88664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23108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5677277944006499E-2"/>
          <c:y val="0.11267628424017821"/>
          <c:w val="0.12182742288943232"/>
          <c:h val="0.27903083109217824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22782003681233E-2"/>
          <c:y val="8.497315648366513E-2"/>
          <c:w val="0.87437751531058616"/>
          <c:h val="0.623665427238261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[1]Sheet1!$E$160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[1]Sheet1!$E$161:$E$168</c:f>
              <c:numCache>
                <c:formatCode>General</c:formatCode>
                <c:ptCount val="8"/>
                <c:pt idx="0">
                  <c:v>48.761987139165406</c:v>
                </c:pt>
                <c:pt idx="1">
                  <c:v>47.571342958214721</c:v>
                </c:pt>
                <c:pt idx="2">
                  <c:v>48.433028929004678</c:v>
                </c:pt>
                <c:pt idx="3">
                  <c:v>42.483965313489861</c:v>
                </c:pt>
                <c:pt idx="4">
                  <c:v>43.438920464820313</c:v>
                </c:pt>
                <c:pt idx="5">
                  <c:v>46.845611415716633</c:v>
                </c:pt>
                <c:pt idx="6">
                  <c:v>53.045171288093805</c:v>
                </c:pt>
                <c:pt idx="7">
                  <c:v>59.711550983244521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2A-490F-9B52-128C48E9E7A1}"/>
            </c:ext>
          </c:extLst>
        </c:ser>
        <c:ser>
          <c:idx val="0"/>
          <c:order val="1"/>
          <c:tx>
            <c:strRef>
              <c:f>[1]Sheet1!$Y$160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[1]Sheet1!$Y$161:$Y$168</c:f>
              <c:numCache>
                <c:formatCode>General</c:formatCode>
                <c:ptCount val="8"/>
                <c:pt idx="0">
                  <c:v>65.443719581511473</c:v>
                </c:pt>
                <c:pt idx="1">
                  <c:v>61.842745845679147</c:v>
                </c:pt>
                <c:pt idx="2">
                  <c:v>59.609881758774996</c:v>
                </c:pt>
                <c:pt idx="3">
                  <c:v>51.230664054502469</c:v>
                </c:pt>
                <c:pt idx="4">
                  <c:v>53.659842927130974</c:v>
                </c:pt>
                <c:pt idx="5">
                  <c:v>57.01780132312939</c:v>
                </c:pt>
                <c:pt idx="6">
                  <c:v>64.243596337802472</c:v>
                </c:pt>
                <c:pt idx="7">
                  <c:v>72.299391460793345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2A-490F-9B52-128C48E9E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097951"/>
        <c:axId val="1053855439"/>
      </c:scatterChart>
      <c:valAx>
        <c:axId val="1077097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855439"/>
        <c:crosses val="autoZero"/>
        <c:crossBetween val="midCat"/>
      </c:valAx>
      <c:valAx>
        <c:axId val="105385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097951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380484969135289"/>
          <c:y val="0.47408614214428324"/>
          <c:w val="0.11989157166137238"/>
          <c:h val="0.2295388044447887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831359173488E-2"/>
          <c:y val="8.3117607778926281E-2"/>
          <c:w val="0.87437751531058616"/>
          <c:h val="0.6005172251623467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[1]Sheet1!$E$172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[1]Sheet1!$E$173:$E$180</c:f>
              <c:numCache>
                <c:formatCode>General</c:formatCode>
                <c:ptCount val="8"/>
                <c:pt idx="0">
                  <c:v>46.21561623936325</c:v>
                </c:pt>
                <c:pt idx="1">
                  <c:v>47.562731792126975</c:v>
                </c:pt>
                <c:pt idx="2">
                  <c:v>49.641482566673361</c:v>
                </c:pt>
                <c:pt idx="3">
                  <c:v>51.169097571902043</c:v>
                </c:pt>
                <c:pt idx="4">
                  <c:v>51.005489556739981</c:v>
                </c:pt>
                <c:pt idx="5">
                  <c:v>54.69819419547197</c:v>
                </c:pt>
                <c:pt idx="6">
                  <c:v>60.030020747124112</c:v>
                </c:pt>
                <c:pt idx="7">
                  <c:v>65.5028377999556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6C-403A-919C-CCADEDD73620}"/>
            </c:ext>
          </c:extLst>
        </c:ser>
        <c:ser>
          <c:idx val="0"/>
          <c:order val="1"/>
          <c:tx>
            <c:strRef>
              <c:f>[1]Sheet1!$Y$172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[1]Sheet1!$Y$173:$Y$180</c:f>
              <c:numCache>
                <c:formatCode>General</c:formatCode>
                <c:ptCount val="8"/>
                <c:pt idx="0">
                  <c:v>56.485753181443975</c:v>
                </c:pt>
                <c:pt idx="1">
                  <c:v>55.072636811936505</c:v>
                </c:pt>
                <c:pt idx="2">
                  <c:v>55.846667887507529</c:v>
                </c:pt>
                <c:pt idx="3">
                  <c:v>56.161204652087605</c:v>
                </c:pt>
                <c:pt idx="4">
                  <c:v>56.106038512413967</c:v>
                </c:pt>
                <c:pt idx="5">
                  <c:v>58.700501087823589</c:v>
                </c:pt>
                <c:pt idx="6">
                  <c:v>62.958314442105781</c:v>
                </c:pt>
                <c:pt idx="7">
                  <c:v>67.100467990198425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6C-403A-919C-CCADEDD73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966112"/>
        <c:axId val="873278976"/>
      </c:scatterChart>
      <c:valAx>
        <c:axId val="95796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278976"/>
        <c:crosses val="autoZero"/>
        <c:crossBetween val="midCat"/>
      </c:valAx>
      <c:valAx>
        <c:axId val="8732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966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196759293760182"/>
          <c:y val="0.11392678418206631"/>
          <c:w val="0.25658616181725857"/>
          <c:h val="0.1120033861020091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084607331352034E-2"/>
          <c:y val="6.1277539201626353E-2"/>
          <c:w val="0.87437751531058616"/>
          <c:h val="0.649039756613300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[1]Sheet1!$E$184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[1]Sheet1!$E$185:$E$192</c:f>
              <c:numCache>
                <c:formatCode>General</c:formatCode>
                <c:ptCount val="8"/>
                <c:pt idx="0">
                  <c:v>44.184494795739084</c:v>
                </c:pt>
                <c:pt idx="1">
                  <c:v>47.557470761865552</c:v>
                </c:pt>
                <c:pt idx="2">
                  <c:v>50.107501434848047</c:v>
                </c:pt>
                <c:pt idx="3">
                  <c:v>38.14641039030878</c:v>
                </c:pt>
                <c:pt idx="4">
                  <c:v>36.910389170728699</c:v>
                </c:pt>
                <c:pt idx="5">
                  <c:v>38.56819643586168</c:v>
                </c:pt>
                <c:pt idx="6">
                  <c:v>43.657520260404368</c:v>
                </c:pt>
                <c:pt idx="7">
                  <c:v>49.369273584955835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42-400D-A8E2-962F654CE807}"/>
            </c:ext>
          </c:extLst>
        </c:ser>
        <c:ser>
          <c:idx val="0"/>
          <c:order val="1"/>
          <c:tx>
            <c:strRef>
              <c:f>[1]Sheet1!$Y$184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[1]Sheet1!$Y$185:$Y$192</c:f>
              <c:numCache>
                <c:formatCode>General</c:formatCode>
                <c:ptCount val="8"/>
                <c:pt idx="0">
                  <c:v>59.083917459418522</c:v>
                </c:pt>
                <c:pt idx="1">
                  <c:v>57.569569869626726</c:v>
                </c:pt>
                <c:pt idx="2">
                  <c:v>55.564754066366163</c:v>
                </c:pt>
                <c:pt idx="3">
                  <c:v>52.357818182776775</c:v>
                </c:pt>
                <c:pt idx="4">
                  <c:v>52.183653655168158</c:v>
                </c:pt>
                <c:pt idx="5">
                  <c:v>54.527450133459624</c:v>
                </c:pt>
                <c:pt idx="6">
                  <c:v>61.12052836456612</c:v>
                </c:pt>
                <c:pt idx="7">
                  <c:v>68.040986030548098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42-400D-A8E2-962F654C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958112"/>
        <c:axId val="873278144"/>
      </c:scatterChart>
      <c:valAx>
        <c:axId val="95795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278144"/>
        <c:crosses val="autoZero"/>
        <c:crossBetween val="midCat"/>
      </c:valAx>
      <c:valAx>
        <c:axId val="87327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themal efficiency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y2%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958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55711707742401"/>
          <c:y val="6.8732829610500049E-2"/>
          <c:w val="0.35465490103632119"/>
          <c:h val="0.1176394749587960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7230517955225E-2"/>
          <c:y val="3.5938107903632617E-2"/>
          <c:w val="0.79092667313543585"/>
          <c:h val="0.570411874798429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[1]Sheet1!$E$36</c:f>
              <c:strCache>
                <c:ptCount val="1"/>
                <c:pt idx="0">
                  <c:v>%ζ1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[1]Sheet1!$E$37:$E$44</c:f>
              <c:numCache>
                <c:formatCode>General</c:formatCode>
                <c:ptCount val="8"/>
                <c:pt idx="0">
                  <c:v>30.798319418938995</c:v>
                </c:pt>
                <c:pt idx="1">
                  <c:v>33.466429483694903</c:v>
                </c:pt>
                <c:pt idx="2">
                  <c:v>40.360810183106501</c:v>
                </c:pt>
                <c:pt idx="3">
                  <c:v>45.628818686261212</c:v>
                </c:pt>
                <c:pt idx="4">
                  <c:v>41.778425774038134</c:v>
                </c:pt>
                <c:pt idx="5">
                  <c:v>39.384325879326781</c:v>
                </c:pt>
                <c:pt idx="6">
                  <c:v>45.863857054318821</c:v>
                </c:pt>
                <c:pt idx="7">
                  <c:v>50.824796211451805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5-44B0-9743-713737B01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68880"/>
        <c:axId val="25138976"/>
      </c:scatterChart>
      <c:valAx>
        <c:axId val="157868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2436172127800633"/>
              <c:y val="0.7733022436083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38976"/>
        <c:crosses val="autoZero"/>
        <c:crossBetween val="midCat"/>
      </c:valAx>
      <c:valAx>
        <c:axId val="251389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5012787691916623E-2"/>
              <c:y val="0.14579228834532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6888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521596793339656E-2"/>
          <c:y val="4.1076887266501411E-2"/>
          <c:w val="0.88071084864391946"/>
          <c:h val="0.6636234378882734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[1]Sheet1!$E$196</c:f>
              <c:strCache>
                <c:ptCount val="1"/>
                <c:pt idx="0">
                  <c:v>%ζ1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dPt>
            <c:idx val="1"/>
            <c:bubble3D val="0"/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A2-BD0C-AB27813B35FD}"/>
              </c:ext>
            </c:extLst>
          </c:dPt>
          <c:dPt>
            <c:idx val="2"/>
            <c:bubble3D val="0"/>
            <c:spPr>
              <a:ln w="19050" cap="rnd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A2-BD0C-AB27813B35FD}"/>
              </c:ext>
            </c:extLst>
          </c:dPt>
          <c:xVal>
            <c:numRef>
              <c:f>[1]Sheet1!$D$197:$D$204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[1]Sheet1!$E$197:$E$204</c:f>
              <c:numCache>
                <c:formatCode>General</c:formatCode>
                <c:ptCount val="8"/>
                <c:pt idx="0">
                  <c:v>43.670721600439784</c:v>
                </c:pt>
                <c:pt idx="1">
                  <c:v>43.052026163373029</c:v>
                </c:pt>
                <c:pt idx="2">
                  <c:v>43.409964114348568</c:v>
                </c:pt>
                <c:pt idx="3">
                  <c:v>43.631515152313973</c:v>
                </c:pt>
                <c:pt idx="4">
                  <c:v>45.81979345331839</c:v>
                </c:pt>
                <c:pt idx="5">
                  <c:v>45.217885476527492</c:v>
                </c:pt>
                <c:pt idx="6">
                  <c:v>49.478522961791619</c:v>
                </c:pt>
                <c:pt idx="7">
                  <c:v>53.799849419503154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F20-46A2-BD0C-AB27813B35FD}"/>
            </c:ext>
          </c:extLst>
        </c:ser>
        <c:ser>
          <c:idx val="0"/>
          <c:order val="1"/>
          <c:tx>
            <c:strRef>
              <c:f>[1]Sheet1!$Y$196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[1]Sheet1!$Y$197:$Y$204</c:f>
              <c:numCache>
                <c:formatCode>General</c:formatCode>
                <c:ptCount val="8"/>
                <c:pt idx="0">
                  <c:v>57.799484471170295</c:v>
                </c:pt>
                <c:pt idx="1">
                  <c:v>55.567150048074488</c:v>
                </c:pt>
                <c:pt idx="2">
                  <c:v>53.332241626199661</c:v>
                </c:pt>
                <c:pt idx="3">
                  <c:v>52.357818182776775</c:v>
                </c:pt>
                <c:pt idx="4">
                  <c:v>53.456425695538115</c:v>
                </c:pt>
                <c:pt idx="5">
                  <c:v>55.857387941592783</c:v>
                </c:pt>
                <c:pt idx="6">
                  <c:v>61.12052836456612</c:v>
                </c:pt>
                <c:pt idx="7">
                  <c:v>66.45863751820977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F20-46A2-BD0C-AB27813B3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325472"/>
        <c:axId val="956602784"/>
      </c:scatterChart>
      <c:valAx>
        <c:axId val="108532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56602784"/>
        <c:crosses val="autoZero"/>
        <c:crossBetween val="midCat"/>
      </c:valAx>
      <c:valAx>
        <c:axId val="95660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</a:rPr>
                  <a:t>themal efficiency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y2%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085325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8627023401902177E-2"/>
          <c:y val="0.11877033225192977"/>
          <c:w val="0.12116911586155836"/>
          <c:h val="0.29077346459335496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723108749738006E-2"/>
          <c:y val="9.7205578109142016E-2"/>
          <c:w val="0.87073546481041308"/>
          <c:h val="0.655123578302712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[1]Sheet1!$E$2</c:f>
              <c:strCache>
                <c:ptCount val="1"/>
                <c:pt idx="0">
                  <c:v>%ζa1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  <a:effectLst>
              <a:glow>
                <a:schemeClr val="accent1"/>
              </a:glow>
            </a:effectLst>
          </c:spPr>
          <c:xVal>
            <c:numRef>
              <c:f>[1]Sheet1!$D$3:$D$10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[1]Sheet1!$E$3:$E$10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C6-4064-B0C1-E3C064F9B75B}"/>
            </c:ext>
          </c:extLst>
        </c:ser>
        <c:ser>
          <c:idx val="1"/>
          <c:order val="1"/>
          <c:tx>
            <c:strRef>
              <c:f>[1]Sheet1!$Y$2</c:f>
              <c:strCache>
                <c:ptCount val="1"/>
                <c:pt idx="0">
                  <c:v>ζb2%</c:v>
                </c:pt>
              </c:strCache>
            </c:strRef>
          </c:tx>
          <c:xVal>
            <c:numRef>
              <c:f>[1]Sheet1!$X$3:$X$10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[1]Sheet1!$Y$3:$Y$10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C6-4064-B0C1-E3C064F9B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091856"/>
        <c:axId val="910314032"/>
      </c:scatterChart>
      <c:valAx>
        <c:axId val="915091856"/>
        <c:scaling>
          <c:orientation val="minMax"/>
          <c:min val="3.0000000000000009E-3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2326943011295632"/>
              <c:y val="0.8570542318641485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en-US"/>
          </a:p>
        </c:txPr>
        <c:crossAx val="910314032"/>
        <c:crosses val="autoZero"/>
        <c:crossBetween val="midCat"/>
      </c:valAx>
      <c:valAx>
        <c:axId val="910314032"/>
        <c:scaling>
          <c:orientation val="minMax"/>
          <c:min val="2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  <a:p>
                <a:pPr algn="ctr" rtl="0">
                  <a:defRPr/>
                </a:pP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0"/>
              <c:y val="0.112477099326441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15091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191913907163218"/>
          <c:y val="0.1068983117706951"/>
          <c:w val="0.32219502583061443"/>
          <c:h val="0.1446076079597852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8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850211240562E-2"/>
          <c:y val="9.2277045772224467E-2"/>
          <c:w val="0.87437751531058616"/>
          <c:h val="0.6163745861933529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[1]Sheet1!$E$208</c:f>
              <c:strCache>
                <c:ptCount val="1"/>
                <c:pt idx="0">
                  <c:v>%ζz1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xVal>
            <c:numRef>
              <c:f>[1]Sheet1!$D$209:$D$216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[1]Sheet1!$E$209:$E$216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55-42A7-919B-0DEEDFEED329}"/>
            </c:ext>
          </c:extLst>
        </c:ser>
        <c:ser>
          <c:idx val="0"/>
          <c:order val="1"/>
          <c:tx>
            <c:strRef>
              <c:f>[1]Sheet1!$Y$208</c:f>
              <c:strCache>
                <c:ptCount val="1"/>
                <c:pt idx="0">
                  <c:v>ζy2%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[1]Sheet1!$Y$209:$Y$216</c:f>
              <c:numCache>
                <c:formatCode>General</c:formatCode>
                <c:ptCount val="8"/>
                <c:pt idx="0">
                  <c:v>56.853366712143568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62.846307497524855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55-42A7-919B-0DEEDFEED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841888"/>
        <c:axId val="1067915152"/>
      </c:scatterChart>
      <c:valAx>
        <c:axId val="950841888"/>
        <c:scaling>
          <c:orientation val="minMax"/>
          <c:min val="1.7000000000000006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7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7528609363965622"/>
              <c:y val="0.809082147437672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15152"/>
        <c:crosses val="autoZero"/>
        <c:crossBetween val="midCat"/>
      </c:valAx>
      <c:valAx>
        <c:axId val="1067915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themal efficiency </a:t>
                </a:r>
                <a:r>
                  <a:rPr lang="el-GR" sz="1000" b="1" i="0" u="none" strike="noStrike" baseline="0">
                    <a:effectLst/>
                  </a:rPr>
                  <a:t>ζ</a:t>
                </a:r>
                <a:r>
                  <a:rPr lang="en-US" sz="1000" b="1" i="0" u="none" strike="noStrike" baseline="0">
                    <a:effectLst/>
                  </a:rPr>
                  <a:t>y2%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84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737339746842021"/>
          <c:y val="4.6787206178231414E-2"/>
          <c:w val="0.30349040515697312"/>
          <c:h val="0.1420059316419668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594980597574786E-2"/>
          <c:y val="0.10699323207160334"/>
          <c:w val="0.88022405879249332"/>
          <c:h val="0.6373062525797407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[1]Sheet1!$E$2</c:f>
              <c:strCache>
                <c:ptCount val="1"/>
                <c:pt idx="0">
                  <c:v>%ζa1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50000"/>
                </a:schemeClr>
              </a:solidFill>
              <a:prstDash val="solid"/>
              <a:round/>
            </a:ln>
            <a:effectLst>
              <a:glow>
                <a:schemeClr val="accent1"/>
              </a:glow>
            </a:effectLst>
          </c:spPr>
          <c:marker>
            <c:spPr>
              <a:solidFill>
                <a:schemeClr val="accent2"/>
              </a:solidFill>
              <a:ln w="635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xVal>
            <c:numRef>
              <c:f>[1]Sheet1!$D$3:$D$10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[1]Sheet1!$E$3:$E$10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A05-4AF0-8618-15DB77589E93}"/>
            </c:ext>
          </c:extLst>
        </c:ser>
        <c:ser>
          <c:idx val="0"/>
          <c:order val="1"/>
          <c:tx>
            <c:strRef>
              <c:f>[1]Sheet1!$E$208</c:f>
              <c:strCache>
                <c:ptCount val="1"/>
                <c:pt idx="0">
                  <c:v>%ζz1</c:v>
                </c:pt>
              </c:strCache>
            </c:strRef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xVal>
            <c:numRef>
              <c:f>[1]Sheet1!$D$209:$D$216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[1]Sheet1!$E$209:$E$216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05-4AF0-8618-15DB77589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288063"/>
        <c:axId val="1222203119"/>
      </c:scatterChart>
      <c:valAx>
        <c:axId val="1222288063"/>
        <c:scaling>
          <c:orientation val="minMax"/>
          <c:min val="2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203119"/>
        <c:crosses val="autoZero"/>
        <c:crossBetween val="midCat"/>
      </c:valAx>
      <c:valAx>
        <c:axId val="12222031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themal efficiency  </a:t>
                </a:r>
                <a:r>
                  <a:rPr lang="el-GR" sz="800" b="1" i="0" baseline="0">
                    <a:effectLst/>
                  </a:rPr>
                  <a:t>%</a:t>
                </a:r>
                <a:r>
                  <a:rPr lang="en-US" sz="800" b="1" i="0" baseline="0">
                    <a:effectLst/>
                  </a:rPr>
                  <a:t>  </a:t>
                </a:r>
                <a:r>
                  <a:rPr lang="el-GR" sz="800" b="1" i="0" baseline="0">
                    <a:effectLst/>
                  </a:rPr>
                  <a:t>ζ</a:t>
                </a:r>
                <a:r>
                  <a:rPr lang="en-US" sz="800" b="1" i="0" baseline="0">
                    <a:effectLst/>
                  </a:rPr>
                  <a:t>z1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288063"/>
        <c:crosses val="autoZero"/>
        <c:crossBetween val="midCat"/>
      </c:valAx>
      <c:spPr>
        <a:noFill/>
        <a:ln>
          <a:solidFill>
            <a:schemeClr val="accent2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6422069968232476"/>
          <c:y val="0.38754524812063229"/>
          <c:w val="0.1330203053267873"/>
          <c:h val="0.202511408478649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816272965886E-2"/>
          <c:y val="0.12674733948042718"/>
          <c:w val="0.87437751531058616"/>
          <c:h val="0.6163745861933529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[1]Sheet1!$Y$2</c:f>
              <c:strCache>
                <c:ptCount val="1"/>
                <c:pt idx="0">
                  <c:v>ζb2%</c:v>
                </c:pt>
              </c:strCache>
            </c:strRef>
          </c:tx>
          <c:xVal>
            <c:numRef>
              <c:f>[1]Sheet1!$X$3:$X$10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[1]Sheet1!$Y$3:$Y$10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DFB-4B48-B1EE-EF2B591F5B60}"/>
            </c:ext>
          </c:extLst>
        </c:ser>
        <c:ser>
          <c:idx val="0"/>
          <c:order val="1"/>
          <c:tx>
            <c:strRef>
              <c:f>[1]Sheet1!$Y$208</c:f>
              <c:strCache>
                <c:ptCount val="1"/>
                <c:pt idx="0">
                  <c:v>ζy2%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[1]Sheet1!$Y$209:$Y$216</c:f>
              <c:numCache>
                <c:formatCode>General</c:formatCode>
                <c:ptCount val="8"/>
                <c:pt idx="0">
                  <c:v>56.853366712143568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62.846307497524855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FB-4B48-B1EE-EF2B591F5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841888"/>
        <c:axId val="1067915152"/>
      </c:scatterChart>
      <c:valAx>
        <c:axId val="950841888"/>
        <c:scaling>
          <c:orientation val="minMax"/>
          <c:min val="1.7000000000000006E-3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4381688506756238"/>
              <c:y val="0.843611984555707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067915152"/>
        <c:crosses val="autoZero"/>
        <c:crossBetween val="midCat"/>
      </c:valAx>
      <c:valAx>
        <c:axId val="1067915152"/>
        <c:scaling>
          <c:orientation val="minMax"/>
          <c:min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themal efficiency </a:t>
                </a:r>
                <a:r>
                  <a:rPr lang="el-GR"/>
                  <a:t>ζ</a:t>
                </a:r>
                <a:r>
                  <a:rPr lang="en-US"/>
                  <a:t>y2%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5084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769105209945372"/>
          <c:y val="3.5277535774726872E-2"/>
          <c:w val="0.40526742372761354"/>
          <c:h val="0.1727431129269684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6739798943695"/>
          <c:y val="6.5812480246251942E-2"/>
          <c:w val="0.84378729097839844"/>
          <c:h val="0.641341541968683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[1]Sheet1!$E$172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[1]Sheet1!$E$173:$E$180</c:f>
              <c:numCache>
                <c:formatCode>General</c:formatCode>
                <c:ptCount val="8"/>
                <c:pt idx="0">
                  <c:v>46.21561623936325</c:v>
                </c:pt>
                <c:pt idx="1">
                  <c:v>47.562731792126975</c:v>
                </c:pt>
                <c:pt idx="2">
                  <c:v>49.641482566673361</c:v>
                </c:pt>
                <c:pt idx="3">
                  <c:v>51.169097571902043</c:v>
                </c:pt>
                <c:pt idx="4">
                  <c:v>51.005489556739981</c:v>
                </c:pt>
                <c:pt idx="5">
                  <c:v>54.69819419547197</c:v>
                </c:pt>
                <c:pt idx="6">
                  <c:v>60.030020747124112</c:v>
                </c:pt>
                <c:pt idx="7">
                  <c:v>65.5028377999556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A5-4C9B-9340-5F882E355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248735"/>
        <c:axId val="799202383"/>
      </c:scatterChart>
      <c:valAx>
        <c:axId val="804248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1293024413363759"/>
              <c:y val="0.831507087056631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9202383"/>
        <c:crosses val="autoZero"/>
        <c:crossBetween val="midCat"/>
      </c:valAx>
      <c:valAx>
        <c:axId val="79920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0"/>
              <c:y val="0.17627933805928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248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71015375370987"/>
          <c:y val="9.1898512685914285E-2"/>
          <c:w val="0.82717206912123031"/>
          <c:h val="0.6229838782850443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[1]Sheet1!$E$121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[1]Sheet1!$E$122:$E$129</c:f>
              <c:numCache>
                <c:formatCode>General</c:formatCode>
                <c:ptCount val="8"/>
                <c:pt idx="0">
                  <c:v>38.472776915527547</c:v>
                </c:pt>
                <c:pt idx="1">
                  <c:v>37.578005428554064</c:v>
                </c:pt>
                <c:pt idx="2">
                  <c:v>34.826376792337769</c:v>
                </c:pt>
                <c:pt idx="3">
                  <c:v>33.825832130571754</c:v>
                </c:pt>
                <c:pt idx="4">
                  <c:v>34.895488264849128</c:v>
                </c:pt>
                <c:pt idx="5">
                  <c:v>36.11826095708475</c:v>
                </c:pt>
                <c:pt idx="6">
                  <c:v>40.325415991689226</c:v>
                </c:pt>
                <c:pt idx="7">
                  <c:v>44.529577616767838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40-42F8-A29E-CAC1E01E8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279871"/>
        <c:axId val="854696559"/>
      </c:scatterChart>
      <c:valAx>
        <c:axId val="797279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1244126170014297"/>
              <c:y val="0.870190161471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4696559"/>
        <c:crosses val="autoZero"/>
        <c:crossBetween val="midCat"/>
      </c:valAx>
      <c:valAx>
        <c:axId val="85469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3873367138968062E-2"/>
              <c:y val="0.1749534531755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2798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303430109282555E-2"/>
          <c:y val="8.8530779945180299E-2"/>
          <c:w val="0.87437751531058616"/>
          <c:h val="0.6351957084645283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[1]Sheet1!$Y$208</c:f>
              <c:strCache>
                <c:ptCount val="1"/>
                <c:pt idx="0">
                  <c:v>ζy2%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[1]Sheet1!$Y$209:$Y$216</c:f>
              <c:numCache>
                <c:formatCode>General</c:formatCode>
                <c:ptCount val="8"/>
                <c:pt idx="0">
                  <c:v>56.853366712143568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62.846307497524855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37-44FC-94A5-701F89CD8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841888"/>
        <c:axId val="1067915152"/>
      </c:scatterChart>
      <c:valAx>
        <c:axId val="950841888"/>
        <c:scaling>
          <c:orientation val="minMax"/>
          <c:min val="1.7000000000000006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4623379915346263"/>
              <c:y val="0.88182843696128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915152"/>
        <c:crosses val="autoZero"/>
        <c:crossBetween val="midCat"/>
      </c:valAx>
      <c:valAx>
        <c:axId val="106791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</a:t>
                </a:r>
                <a:r>
                  <a:rPr lang="el-GR"/>
                  <a:t>ζ</a:t>
                </a:r>
                <a:r>
                  <a:rPr lang="en-US"/>
                  <a:t>y2%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841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495524720028"/>
          <c:y val="7.1087079625159408E-2"/>
          <c:w val="0.82324039803554505"/>
          <c:h val="0.652688321071023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[1]Sheet1!$Y$196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[1]Sheet1!$Y$197:$Y$204</c:f>
              <c:numCache>
                <c:formatCode>General</c:formatCode>
                <c:ptCount val="8"/>
                <c:pt idx="0">
                  <c:v>57.799484471170295</c:v>
                </c:pt>
                <c:pt idx="1">
                  <c:v>55.567150048074488</c:v>
                </c:pt>
                <c:pt idx="2">
                  <c:v>53.332241626199661</c:v>
                </c:pt>
                <c:pt idx="3">
                  <c:v>52.357818182776775</c:v>
                </c:pt>
                <c:pt idx="4">
                  <c:v>53.456425695538115</c:v>
                </c:pt>
                <c:pt idx="5">
                  <c:v>55.857387941592783</c:v>
                </c:pt>
                <c:pt idx="6">
                  <c:v>61.12052836456612</c:v>
                </c:pt>
                <c:pt idx="7">
                  <c:v>66.45863751820977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A8-4E9A-BCF7-F1C09D7BE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325472"/>
        <c:axId val="956602784"/>
      </c:scatterChart>
      <c:valAx>
        <c:axId val="108532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602784"/>
        <c:crosses val="autoZero"/>
        <c:crossBetween val="midCat"/>
      </c:valAx>
      <c:valAx>
        <c:axId val="95660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4.833340478538186E-2"/>
              <c:y val="0.207917074062274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532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33760203520484"/>
          <c:y val="7.4490740740740746E-2"/>
          <c:w val="0.83550973369229964"/>
          <c:h val="0.656399905553312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[1]Sheet1!$Y$184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[1]Sheet1!$Y$185:$Y$192</c:f>
              <c:numCache>
                <c:formatCode>General</c:formatCode>
                <c:ptCount val="8"/>
                <c:pt idx="0">
                  <c:v>59.083917459418522</c:v>
                </c:pt>
                <c:pt idx="1">
                  <c:v>57.569569869626726</c:v>
                </c:pt>
                <c:pt idx="2">
                  <c:v>55.564754066366163</c:v>
                </c:pt>
                <c:pt idx="3">
                  <c:v>52.357818182776775</c:v>
                </c:pt>
                <c:pt idx="4">
                  <c:v>52.183653655168158</c:v>
                </c:pt>
                <c:pt idx="5">
                  <c:v>54.527450133459624</c:v>
                </c:pt>
                <c:pt idx="6">
                  <c:v>61.12052836456612</c:v>
                </c:pt>
                <c:pt idx="7">
                  <c:v>68.040986030548098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1B-4B23-BD9C-31E1AD4D6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958112"/>
        <c:axId val="873278144"/>
      </c:scatterChart>
      <c:valAx>
        <c:axId val="95795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278144"/>
        <c:crosses val="autoZero"/>
        <c:crossBetween val="midCat"/>
      </c:valAx>
      <c:valAx>
        <c:axId val="87327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3.1461894901945779E-2"/>
              <c:y val="0.1308802583573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95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4343326414324E-2"/>
          <c:y val="9.270311898344244E-2"/>
          <c:w val="0.87073546481041308"/>
          <c:h val="0.655123578302712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[1]Sheet1!$E$2</c:f>
              <c:strCache>
                <c:ptCount val="1"/>
                <c:pt idx="0">
                  <c:v>%ζa1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>
              <a:glow>
                <a:schemeClr val="accent1"/>
              </a:glow>
            </a:effectLst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>
                <a:glow>
                  <a:schemeClr val="accent1"/>
                </a:glow>
              </a:effectLst>
            </c:spPr>
          </c:marker>
          <c:xVal>
            <c:numRef>
              <c:f>[1]Sheet1!$D$3:$D$10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[1]Sheet1!$E$3:$E$10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BA-4111-8B51-FF71D518B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091856"/>
        <c:axId val="910314032"/>
      </c:scatterChart>
      <c:valAx>
        <c:axId val="915091856"/>
        <c:scaling>
          <c:orientation val="minMax"/>
          <c:min val="3.0000000000000009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1052663628327307"/>
              <c:y val="0.869660486277796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0314032"/>
        <c:crosses val="autoZero"/>
        <c:crossBetween val="midCat"/>
      </c:valAx>
      <c:valAx>
        <c:axId val="910314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  <a:p>
                <a:pPr algn="ctr" rtl="0">
                  <a:defRPr/>
                </a:pP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0"/>
              <c:y val="9.46539288818449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509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17620259088396"/>
          <c:y val="9.7638888888888914E-2"/>
          <c:w val="0.84767105668638776"/>
          <c:h val="0.56741427138757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[1]Sheet1!$Y$172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[1]Sheet1!$Y$173:$Y$180</c:f>
              <c:numCache>
                <c:formatCode>General</c:formatCode>
                <c:ptCount val="8"/>
                <c:pt idx="0">
                  <c:v>56.485753181443975</c:v>
                </c:pt>
                <c:pt idx="1">
                  <c:v>55.072636811936505</c:v>
                </c:pt>
                <c:pt idx="2">
                  <c:v>55.846667887507529</c:v>
                </c:pt>
                <c:pt idx="3">
                  <c:v>56.161204652087605</c:v>
                </c:pt>
                <c:pt idx="4">
                  <c:v>56.106038512413967</c:v>
                </c:pt>
                <c:pt idx="5">
                  <c:v>58.700501087823589</c:v>
                </c:pt>
                <c:pt idx="6">
                  <c:v>62.958314442105781</c:v>
                </c:pt>
                <c:pt idx="7">
                  <c:v>67.100467990198425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4D-48AC-991C-5877A265C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966112"/>
        <c:axId val="873278976"/>
      </c:scatterChart>
      <c:valAx>
        <c:axId val="95796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layout>
            <c:manualLayout>
              <c:xMode val="edge"/>
              <c:yMode val="edge"/>
              <c:x val="0.15336755446529254"/>
              <c:y val="0.84339334934441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278976"/>
        <c:crosses val="autoZero"/>
        <c:crossBetween val="midCat"/>
      </c:valAx>
      <c:valAx>
        <c:axId val="8732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1.5563120775628776E-2"/>
              <c:y val="0.15824206462417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966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9355216097807"/>
          <c:y val="0.10630832167387019"/>
          <c:w val="0.83325374613786229"/>
          <c:h val="0.62366542723826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[1]Sheet1!$Y$160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[1]Sheet1!$Y$161:$Y$168</c:f>
              <c:numCache>
                <c:formatCode>General</c:formatCode>
                <c:ptCount val="8"/>
                <c:pt idx="0">
                  <c:v>65.443719581511473</c:v>
                </c:pt>
                <c:pt idx="1">
                  <c:v>61.842745845679147</c:v>
                </c:pt>
                <c:pt idx="2">
                  <c:v>59.609881758774996</c:v>
                </c:pt>
                <c:pt idx="3">
                  <c:v>51.230664054502469</c:v>
                </c:pt>
                <c:pt idx="4">
                  <c:v>53.659842927130974</c:v>
                </c:pt>
                <c:pt idx="5">
                  <c:v>57.01780132312939</c:v>
                </c:pt>
                <c:pt idx="6">
                  <c:v>64.243596337802472</c:v>
                </c:pt>
                <c:pt idx="7">
                  <c:v>72.299391460793345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3C-4BDF-BE8F-4BD071ED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097951"/>
        <c:axId val="1053855439"/>
      </c:scatterChart>
      <c:valAx>
        <c:axId val="1077097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layout>
            <c:manualLayout>
              <c:xMode val="edge"/>
              <c:yMode val="edge"/>
              <c:x val="0.17364534079837746"/>
              <c:y val="0.81948504872303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855439"/>
        <c:crosses val="autoZero"/>
        <c:crossBetween val="midCat"/>
      </c:valAx>
      <c:valAx>
        <c:axId val="105385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2.6829488036873093E-2"/>
              <c:y val="0.151236951208454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097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1165403228965"/>
          <c:y val="4.7883556535377798E-2"/>
          <c:w val="0.84526417800874887"/>
          <c:h val="0.6745913531641877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[1]Sheet1!$Y$148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[1]Sheet1!$Y$149:$Y$156</c:f>
              <c:numCache>
                <c:formatCode>General</c:formatCode>
                <c:ptCount val="8"/>
                <c:pt idx="0">
                  <c:v>53.894827890656508</c:v>
                </c:pt>
                <c:pt idx="1">
                  <c:v>51.827726275528676</c:v>
                </c:pt>
                <c:pt idx="2">
                  <c:v>50.916774002286978</c:v>
                </c:pt>
                <c:pt idx="3">
                  <c:v>47.98189023641207</c:v>
                </c:pt>
                <c:pt idx="4">
                  <c:v>49.060427819091174</c:v>
                </c:pt>
                <c:pt idx="5">
                  <c:v>51.931706369423011</c:v>
                </c:pt>
                <c:pt idx="6">
                  <c:v>57.760297624813248</c:v>
                </c:pt>
                <c:pt idx="7">
                  <c:v>63.584732668644165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52-4435-96E9-3820C0072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231087"/>
        <c:axId val="886641775"/>
      </c:scatterChart>
      <c:valAx>
        <c:axId val="1057231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41775"/>
        <c:crosses val="autoZero"/>
        <c:crossBetween val="midCat"/>
      </c:valAx>
      <c:valAx>
        <c:axId val="88664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231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111799754511926E-2"/>
          <c:y val="6.466658638948207E-2"/>
          <c:w val="0.85520054012661717"/>
          <c:h val="0.6871228048906287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[1]Sheet1!$Y$95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[1]Sheet1!$Y$96:$Y$103</c:f>
              <c:numCache>
                <c:formatCode>General</c:formatCode>
                <c:ptCount val="8"/>
                <c:pt idx="0">
                  <c:v>52.565577869154708</c:v>
                </c:pt>
                <c:pt idx="1">
                  <c:v>50.147685079157156</c:v>
                </c:pt>
                <c:pt idx="2">
                  <c:v>49.843156146556169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7B-4316-9B8C-3F01407E8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01967"/>
        <c:axId val="185443791"/>
      </c:scatterChart>
      <c:valAx>
        <c:axId val="195101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43791"/>
        <c:crosses val="autoZero"/>
        <c:crossBetween val="midCat"/>
      </c:valAx>
      <c:valAx>
        <c:axId val="18544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01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95793274459479"/>
          <c:y val="8.5124821871061421E-2"/>
          <c:w val="0.84000058003799249"/>
          <c:h val="0.6756536450714258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[1]Sheet1!$Y$83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[1]Sheet1!$Y$84:$Y$91</c:f>
              <c:numCache>
                <c:formatCode>General</c:formatCode>
                <c:ptCount val="8"/>
                <c:pt idx="0">
                  <c:v>53.847698665539703</c:v>
                </c:pt>
                <c:pt idx="1">
                  <c:v>53.185747619752824</c:v>
                </c:pt>
                <c:pt idx="2">
                  <c:v>49.894254354223335</c:v>
                </c:pt>
                <c:pt idx="3">
                  <c:v>44.045990171178232</c:v>
                </c:pt>
                <c:pt idx="4">
                  <c:v>45.213437956128786</c:v>
                </c:pt>
                <c:pt idx="5">
                  <c:v>47.707937410860168</c:v>
                </c:pt>
                <c:pt idx="6">
                  <c:v>53.157657814752767</c:v>
                </c:pt>
                <c:pt idx="7">
                  <c:v>60.235119790738793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EB-4245-9C63-076746B49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50655"/>
        <c:axId val="186833871"/>
      </c:scatterChart>
      <c:valAx>
        <c:axId val="67750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3871"/>
        <c:crosses val="autoZero"/>
        <c:crossBetween val="midCat"/>
      </c:valAx>
      <c:valAx>
        <c:axId val="18683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50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14648528859204"/>
          <c:y val="6.3052608891394843E-2"/>
          <c:w val="0.8355896281384626"/>
          <c:h val="0.660579606915613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[1]Sheet1!$Y$69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[1]Sheet1!$Y$70:$Y$77</c:f>
              <c:numCache>
                <c:formatCode>General</c:formatCode>
                <c:ptCount val="8"/>
                <c:pt idx="0">
                  <c:v>48.723761053926424</c:v>
                </c:pt>
                <c:pt idx="1">
                  <c:v>47.696358772442892</c:v>
                </c:pt>
                <c:pt idx="2">
                  <c:v>47.451688780274132</c:v>
                </c:pt>
                <c:pt idx="3">
                  <c:v>42.858515068238411</c:v>
                </c:pt>
                <c:pt idx="4">
                  <c:v>45.326383375612778</c:v>
                </c:pt>
                <c:pt idx="5">
                  <c:v>47.902675998565897</c:v>
                </c:pt>
                <c:pt idx="6">
                  <c:v>54.208425499150046</c:v>
                </c:pt>
                <c:pt idx="7">
                  <c:v>63.141669635749309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AF-418C-8F0B-D23FFFA9E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29279"/>
        <c:axId val="185434223"/>
      </c:scatterChart>
      <c:valAx>
        <c:axId val="189329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layout>
            <c:manualLayout>
              <c:xMode val="edge"/>
              <c:yMode val="edge"/>
              <c:x val="0.13534561959520505"/>
              <c:y val="0.856498979289285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34223"/>
        <c:crosses val="autoZero"/>
        <c:crossBetween val="midCat"/>
      </c:valAx>
      <c:valAx>
        <c:axId val="18543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1.4545451768942636E-2"/>
              <c:y val="0.1780122042239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29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86051134108184"/>
          <c:y val="7.8107243060131115E-2"/>
          <c:w val="0.81547462817147853"/>
          <c:h val="0.661281116003141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[1]Sheet1!$Y$47</c:f>
              <c:strCache>
                <c:ptCount val="1"/>
                <c:pt idx="0">
                  <c:v>ζ2%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[1]Sheet1!$Y$48:$Y$55</c:f>
              <c:numCache>
                <c:formatCode>General</c:formatCode>
                <c:ptCount val="8"/>
                <c:pt idx="0">
                  <c:v>53.877172331660795</c:v>
                </c:pt>
                <c:pt idx="1">
                  <c:v>50.784522970997578</c:v>
                </c:pt>
                <c:pt idx="2">
                  <c:v>52.574266217690067</c:v>
                </c:pt>
                <c:pt idx="3">
                  <c:v>54.396985365038688</c:v>
                </c:pt>
                <c:pt idx="4">
                  <c:v>54.680475503394973</c:v>
                </c:pt>
                <c:pt idx="5">
                  <c:v>54.390984653935917</c:v>
                </c:pt>
                <c:pt idx="6">
                  <c:v>57.977752342574703</c:v>
                </c:pt>
                <c:pt idx="7">
                  <c:v>66.09959270114031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AF-4212-9881-CC9447127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638687"/>
        <c:axId val="1397521279"/>
      </c:scatterChart>
      <c:valAx>
        <c:axId val="14006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</a:t>
                </a:r>
              </a:p>
            </c:rich>
          </c:tx>
          <c:layout>
            <c:manualLayout>
              <c:xMode val="edge"/>
              <c:yMode val="edge"/>
              <c:x val="0.17404744642761219"/>
              <c:y val="0.83953569190607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21279"/>
        <c:crosses val="autoZero"/>
        <c:crossBetween val="midCat"/>
      </c:valAx>
      <c:valAx>
        <c:axId val="1397521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b2</a:t>
                </a:r>
              </a:p>
            </c:rich>
          </c:tx>
          <c:layout>
            <c:manualLayout>
              <c:xMode val="edge"/>
              <c:yMode val="edge"/>
              <c:x val="3.7422094450157019E-2"/>
              <c:y val="0.14236727553170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638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7561523623799735"/>
          <c:y val="0.8881987577639751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67218697047042"/>
          <c:y val="9.2656624443683666E-2"/>
          <c:w val="0.80287523789217652"/>
          <c:h val="0.695794327792359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[1]Sheet8!$E$95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[1]Sheet8!$E$96:$E$103</c:f>
              <c:numCache>
                <c:formatCode>General</c:formatCode>
                <c:ptCount val="8"/>
                <c:pt idx="0">
                  <c:v>970.91999999999985</c:v>
                </c:pt>
                <c:pt idx="1">
                  <c:v>1002.2399999999999</c:v>
                </c:pt>
                <c:pt idx="2">
                  <c:v>939.59999999999991</c:v>
                </c:pt>
                <c:pt idx="3">
                  <c:v>820.58400000000006</c:v>
                </c:pt>
                <c:pt idx="4">
                  <c:v>795.52799999999991</c:v>
                </c:pt>
                <c:pt idx="5">
                  <c:v>782.99999999999989</c:v>
                </c:pt>
                <c:pt idx="6">
                  <c:v>789.26400000000001</c:v>
                </c:pt>
                <c:pt idx="7">
                  <c:v>776.73599999999988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DE-41FE-B721-D52C1959B7CC}"/>
            </c:ext>
          </c:extLst>
        </c:ser>
        <c:ser>
          <c:idx val="0"/>
          <c:order val="2"/>
          <c:tx>
            <c:strRef>
              <c:f>[1]Sheet8!$Y$95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[1]Sheet8!$Y$96:$Y$103</c:f>
              <c:numCache>
                <c:formatCode>General</c:formatCode>
                <c:ptCount val="8"/>
                <c:pt idx="0">
                  <c:v>1284.1199999999999</c:v>
                </c:pt>
                <c:pt idx="1">
                  <c:v>1252.8</c:v>
                </c:pt>
                <c:pt idx="2">
                  <c:v>1252.8</c:v>
                </c:pt>
                <c:pt idx="3">
                  <c:v>820.58400000000006</c:v>
                </c:pt>
                <c:pt idx="4">
                  <c:v>795.52799999999991</c:v>
                </c:pt>
                <c:pt idx="5">
                  <c:v>782.99999999999989</c:v>
                </c:pt>
                <c:pt idx="6">
                  <c:v>789.26400000000001</c:v>
                </c:pt>
                <c:pt idx="7">
                  <c:v>776.73599999999988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DE-41FE-B721-D52C1959B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21967"/>
        <c:axId val="1397998783"/>
      </c:scatterChart>
      <c:scatterChart>
        <c:scatterStyle val="smoothMarker"/>
        <c:varyColors val="0"/>
        <c:ser>
          <c:idx val="3"/>
          <c:order val="1"/>
          <c:tx>
            <c:strRef>
              <c:f>[1]Sheet8!$F$95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[1]Sheet8!$F$96:$F$103</c:f>
              <c:numCache>
                <c:formatCode>General</c:formatCode>
                <c:ptCount val="8"/>
                <c:pt idx="0">
                  <c:v>39.74470521814137</c:v>
                </c:pt>
                <c:pt idx="1">
                  <c:v>40.118148063325727</c:v>
                </c:pt>
                <c:pt idx="2">
                  <c:v>37.382367109917126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DE-41FE-B721-D52C1959B7CC}"/>
            </c:ext>
          </c:extLst>
        </c:ser>
        <c:ser>
          <c:idx val="1"/>
          <c:order val="3"/>
          <c:tx>
            <c:strRef>
              <c:f>[1]Sheet8!$Z$95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[1]Sheet8!$Z$96:$Z$103</c:f>
              <c:numCache>
                <c:formatCode>General</c:formatCode>
                <c:ptCount val="8"/>
                <c:pt idx="0">
                  <c:v>52.565577869154708</c:v>
                </c:pt>
                <c:pt idx="1">
                  <c:v>50.147685079157156</c:v>
                </c:pt>
                <c:pt idx="2">
                  <c:v>49.843156146556169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DE-41FE-B721-D52C1959B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88383"/>
        <c:axId val="1397985471"/>
      </c:scatterChart>
      <c:valAx>
        <c:axId val="139772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8783"/>
        <c:crosses val="autoZero"/>
        <c:crossBetween val="midCat"/>
      </c:valAx>
      <c:valAx>
        <c:axId val="13979987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37959317585302E-2"/>
              <c:y val="0.11654813920841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721967"/>
        <c:crosses val="autoZero"/>
        <c:crossBetween val="midCat"/>
      </c:valAx>
      <c:valAx>
        <c:axId val="1397985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8383"/>
        <c:crosses val="max"/>
        <c:crossBetween val="midCat"/>
      </c:valAx>
      <c:valAx>
        <c:axId val="13979883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8547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4648138748289522"/>
          <c:y val="3.5891820499246344E-2"/>
          <c:w val="0.4861668853893263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806555769932732"/>
          <c:y val="0.8877226866760791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697606507795797"/>
          <c:y val="7.7274557006202713E-2"/>
          <c:w val="0.76608312040465143"/>
          <c:h val="0.683479512977544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[1]Sheet8!$E$121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[1]Sheet8!$E$122:$E$129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939.59999999999991</c:v>
                </c:pt>
                <c:pt idx="2">
                  <c:v>876.95999999999992</c:v>
                </c:pt>
                <c:pt idx="3">
                  <c:v>845.63999999999987</c:v>
                </c:pt>
                <c:pt idx="4">
                  <c:v>851.904</c:v>
                </c:pt>
                <c:pt idx="5">
                  <c:v>839.37599999999986</c:v>
                </c:pt>
                <c:pt idx="6">
                  <c:v>845.6400000000001</c:v>
                </c:pt>
                <c:pt idx="7">
                  <c:v>845.6400000000001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EB-4B20-AFCA-44BF61F9FC75}"/>
            </c:ext>
          </c:extLst>
        </c:ser>
        <c:ser>
          <c:idx val="0"/>
          <c:order val="2"/>
          <c:tx>
            <c:strRef>
              <c:f>[1]Sheet8!$Y$121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[1]Sheet8!$Y$122:$Y$129</c:f>
              <c:numCache>
                <c:formatCode>General</c:formatCode>
                <c:ptCount val="8"/>
                <c:pt idx="0">
                  <c:v>1284.1199999999999</c:v>
                </c:pt>
                <c:pt idx="1">
                  <c:v>1284.1199999999999</c:v>
                </c:pt>
                <c:pt idx="2">
                  <c:v>1240.2719999999997</c:v>
                </c:pt>
                <c:pt idx="3">
                  <c:v>1221.4799999999998</c:v>
                </c:pt>
                <c:pt idx="4">
                  <c:v>1221.4799999999998</c:v>
                </c:pt>
                <c:pt idx="5">
                  <c:v>1215.2159999999999</c:v>
                </c:pt>
                <c:pt idx="6">
                  <c:v>1208.952</c:v>
                </c:pt>
                <c:pt idx="7">
                  <c:v>1208.952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EB-4B20-AFCA-44BF61F9F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29967"/>
        <c:axId val="1245862815"/>
      </c:scatterChart>
      <c:scatterChart>
        <c:scatterStyle val="smoothMarker"/>
        <c:varyColors val="0"/>
        <c:ser>
          <c:idx val="3"/>
          <c:order val="1"/>
          <c:tx>
            <c:strRef>
              <c:f>[1]Sheet8!$F$121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[1]Sheet8!$F$122:$F$129</c:f>
              <c:numCache>
                <c:formatCode>General</c:formatCode>
                <c:ptCount val="8"/>
                <c:pt idx="0">
                  <c:v>38.472776915527547</c:v>
                </c:pt>
                <c:pt idx="1">
                  <c:v>37.578005428554064</c:v>
                </c:pt>
                <c:pt idx="2">
                  <c:v>34.826376792337769</c:v>
                </c:pt>
                <c:pt idx="3">
                  <c:v>33.825832130571754</c:v>
                </c:pt>
                <c:pt idx="4">
                  <c:v>34.895488264849128</c:v>
                </c:pt>
                <c:pt idx="5">
                  <c:v>36.11826095708475</c:v>
                </c:pt>
                <c:pt idx="6">
                  <c:v>40.325415991689226</c:v>
                </c:pt>
                <c:pt idx="7">
                  <c:v>44.529577616767838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EB-4B20-AFCA-44BF61F9FC75}"/>
            </c:ext>
          </c:extLst>
        </c:ser>
        <c:ser>
          <c:idx val="1"/>
          <c:order val="3"/>
          <c:tx>
            <c:strRef>
              <c:f>[1]Sheet8!$Z$121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[1]Sheet8!$Z$122:$Z$129</c:f>
              <c:numCache>
                <c:formatCode>General</c:formatCode>
                <c:ptCount val="8"/>
                <c:pt idx="0">
                  <c:v>52.579461784554319</c:v>
                </c:pt>
                <c:pt idx="1">
                  <c:v>51.356607419023895</c:v>
                </c:pt>
                <c:pt idx="2">
                  <c:v>49.254447177734846</c:v>
                </c:pt>
                <c:pt idx="3">
                  <c:v>48.85953529971475</c:v>
                </c:pt>
                <c:pt idx="4">
                  <c:v>50.03397214445279</c:v>
                </c:pt>
                <c:pt idx="5">
                  <c:v>52.290616609510764</c:v>
                </c:pt>
                <c:pt idx="6">
                  <c:v>57.650409528859406</c:v>
                </c:pt>
                <c:pt idx="7">
                  <c:v>63.660803555823655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EB-4B20-AFCA-44BF61F9F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850751"/>
        <c:axId val="1245859487"/>
      </c:scatterChart>
      <c:valAx>
        <c:axId val="1397729967"/>
        <c:scaling>
          <c:orientation val="minMax"/>
          <c:min val="2.7000000000000006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5646117745215624"/>
              <c:y val="0.6713220013642781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62815"/>
        <c:crosses val="autoZero"/>
        <c:crossBetween val="midCat"/>
      </c:valAx>
      <c:valAx>
        <c:axId val="12458628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2.0168090824772122E-2"/>
              <c:y val="0.1077877073491591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729967"/>
        <c:crosses val="autoZero"/>
        <c:crossBetween val="midCat"/>
      </c:valAx>
      <c:valAx>
        <c:axId val="124585948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50751"/>
        <c:crosses val="max"/>
        <c:crossBetween val="midCat"/>
      </c:valAx>
      <c:valAx>
        <c:axId val="1245850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5859487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8744433435886743"/>
          <c:y val="0.57483204308580671"/>
          <c:w val="0.6270426031183188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(1)comparision between effeciency curive and energy curive in pickup 1 in 9/1/2018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9.8284333820697373E-2"/>
          <c:y val="0.901456100370188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37471556100122"/>
          <c:y val="0.14631034184273684"/>
          <c:w val="0.72369903762029741"/>
          <c:h val="0.61843707376344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[1]Sheet8!$E$2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[1]Sheet8!$E$3:$E$10</c:f>
              <c:numCache>
                <c:formatCode>General</c:formatCode>
                <c:ptCount val="8"/>
                <c:pt idx="0">
                  <c:v>908.27999999999986</c:v>
                </c:pt>
                <c:pt idx="1">
                  <c:v>1002.2399999999999</c:v>
                </c:pt>
                <c:pt idx="2">
                  <c:v>1208.952</c:v>
                </c:pt>
                <c:pt idx="3">
                  <c:v>1340.4959999999999</c:v>
                </c:pt>
                <c:pt idx="4">
                  <c:v>1246.5359999999998</c:v>
                </c:pt>
                <c:pt idx="5">
                  <c:v>1146.3119999999999</c:v>
                </c:pt>
                <c:pt idx="6">
                  <c:v>1114.992</c:v>
                </c:pt>
                <c:pt idx="7">
                  <c:v>1064.8799999999999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9B-4961-A336-FD2233224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880991"/>
        <c:axId val="97504623"/>
      </c:scatterChart>
      <c:scatterChart>
        <c:scatterStyle val="smoothMarker"/>
        <c:varyColors val="0"/>
        <c:ser>
          <c:idx val="1"/>
          <c:order val="1"/>
          <c:tx>
            <c:strRef>
              <c:f>[1]Sheet8!$F$2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[1]Sheet8!$D$3:$D$10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[1]Sheet8!$F$3:$F$10</c:f>
              <c:numCache>
                <c:formatCode>General</c:formatCode>
                <c:ptCount val="8"/>
                <c:pt idx="0">
                  <c:v>37.252926072595862</c:v>
                </c:pt>
                <c:pt idx="1">
                  <c:v>40.340813350564254</c:v>
                </c:pt>
                <c:pt idx="2">
                  <c:v>48.524450911780562</c:v>
                </c:pt>
                <c:pt idx="3">
                  <c:v>54.470250850643986</c:v>
                </c:pt>
                <c:pt idx="4">
                  <c:v>52.27198125171968</c:v>
                </c:pt>
                <c:pt idx="5">
                  <c:v>51.245666760273942</c:v>
                </c:pt>
                <c:pt idx="6">
                  <c:v>57.422248565743047</c:v>
                </c:pt>
                <c:pt idx="7">
                  <c:v>63.889346639764547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9B-4961-A336-FD2233224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067023"/>
        <c:axId val="967077007"/>
      </c:scatterChart>
      <c:valAx>
        <c:axId val="98488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04623"/>
        <c:crosses val="autoZero"/>
        <c:crossBetween val="midCat"/>
      </c:valAx>
      <c:valAx>
        <c:axId val="9750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880991"/>
        <c:crosses val="autoZero"/>
        <c:crossBetween val="midCat"/>
      </c:valAx>
      <c:valAx>
        <c:axId val="96707700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067023"/>
        <c:crosses val="max"/>
        <c:crossBetween val="midCat"/>
      </c:valAx>
      <c:valAx>
        <c:axId val="9670670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70770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719127428671449"/>
          <c:y val="0.54311014527035373"/>
          <c:w val="0.46116688538932632"/>
          <c:h val="9.3911776898072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08872579365635"/>
          <c:y val="5.3015584055119719E-2"/>
          <c:w val="0.78224773765606259"/>
          <c:h val="0.627239788365886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[1]Sheet1!$E$83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[1]Sheet1!$E$84:$E$91</c:f>
              <c:numCache>
                <c:formatCode>General</c:formatCode>
                <c:ptCount val="8"/>
                <c:pt idx="0">
                  <c:v>38.462641903956929</c:v>
                </c:pt>
                <c:pt idx="1">
                  <c:v>37.882301370672998</c:v>
                </c:pt>
                <c:pt idx="2">
                  <c:v>34.801242412070785</c:v>
                </c:pt>
                <c:pt idx="3">
                  <c:v>31.209730178434857</c:v>
                </c:pt>
                <c:pt idx="4">
                  <c:v>33.587125338838533</c:v>
                </c:pt>
                <c:pt idx="5">
                  <c:v>35.712798861843908</c:v>
                </c:pt>
                <c:pt idx="6">
                  <c:v>39.715491470792308</c:v>
                </c:pt>
                <c:pt idx="7">
                  <c:v>44.834094844243083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D9-469A-95CF-1245DF29E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102879"/>
        <c:axId val="853714479"/>
      </c:scatterChart>
      <c:valAx>
        <c:axId val="855102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3501705369706932"/>
              <c:y val="0.82200547797953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714479"/>
        <c:crosses val="autoZero"/>
        <c:crossBetween val="midCat"/>
      </c:valAx>
      <c:valAx>
        <c:axId val="85371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baseline="0">
                    <a:effectLst/>
                  </a:rPr>
                  <a:t>themal efficiency  </a:t>
                </a:r>
                <a:r>
                  <a:rPr lang="el-GR" sz="900" b="1" i="0" baseline="0">
                    <a:effectLst/>
                  </a:rPr>
                  <a:t>%</a:t>
                </a:r>
                <a:r>
                  <a:rPr lang="en-US" sz="900" b="1" i="0" baseline="0">
                    <a:effectLst/>
                  </a:rPr>
                  <a:t>  </a:t>
                </a:r>
                <a:r>
                  <a:rPr lang="el-GR" sz="900" b="1" i="0" baseline="0">
                    <a:effectLst/>
                  </a:rPr>
                  <a:t>ζ</a:t>
                </a:r>
                <a:r>
                  <a:rPr lang="en-US" sz="900" b="1" i="0" baseline="0">
                    <a:effectLst/>
                  </a:rPr>
                  <a:t>a1</a:t>
                </a:r>
                <a:endParaRPr lang="en-US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083884472693613E-2"/>
              <c:y val="0.17653115981564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102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(3)comparision between effeciency curive and energy curive in pickup 1 in 13/1/2018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8.8936775588710631E-2"/>
          <c:y val="0.88975358833548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26014514723002"/>
          <c:y val="7.5156024739768484E-2"/>
          <c:w val="0.76209438538301533"/>
          <c:h val="0.662914054436827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[1]Sheet8!$E$14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[1]Sheet8!$E$15:$E$22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1127.52</c:v>
                </c:pt>
                <c:pt idx="2">
                  <c:v>1190.1599999999999</c:v>
                </c:pt>
                <c:pt idx="3">
                  <c:v>1190.1599999999999</c:v>
                </c:pt>
                <c:pt idx="4">
                  <c:v>1190.1599999999999</c:v>
                </c:pt>
                <c:pt idx="5">
                  <c:v>1158.8399999999999</c:v>
                </c:pt>
                <c:pt idx="6">
                  <c:v>1127.52</c:v>
                </c:pt>
                <c:pt idx="7">
                  <c:v>1127.52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C6-4A95-930C-BFB49C383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425567"/>
        <c:axId val="890230287"/>
      </c:scatterChart>
      <c:scatterChart>
        <c:scatterStyle val="smoothMarker"/>
        <c:varyColors val="0"/>
        <c:ser>
          <c:idx val="1"/>
          <c:order val="1"/>
          <c:tx>
            <c:strRef>
              <c:f>[1]Sheet8!$F$14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[1]Sheet8!$F$15:$F$22</c:f>
              <c:numCache>
                <c:formatCode>General</c:formatCode>
                <c:ptCount val="8"/>
                <c:pt idx="0">
                  <c:v>38.51581129281081</c:v>
                </c:pt>
                <c:pt idx="1">
                  <c:v>45.336168734663531</c:v>
                </c:pt>
                <c:pt idx="2">
                  <c:v>47.69838965272934</c:v>
                </c:pt>
                <c:pt idx="3">
                  <c:v>48.260260345605445</c:v>
                </c:pt>
                <c:pt idx="4">
                  <c:v>49.75684090453386</c:v>
                </c:pt>
                <c:pt idx="5">
                  <c:v>51.553051056329579</c:v>
                </c:pt>
                <c:pt idx="6">
                  <c:v>57.486027829578589</c:v>
                </c:pt>
                <c:pt idx="7">
                  <c:v>57.486027829578589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C6-4A95-930C-BFB49C383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81215"/>
        <c:axId val="37544095"/>
      </c:scatterChart>
      <c:valAx>
        <c:axId val="975425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4899557065143718"/>
              <c:y val="0.63615643056496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230287"/>
        <c:crosses val="autoZero"/>
        <c:crossBetween val="midCat"/>
      </c:valAx>
      <c:valAx>
        <c:axId val="89023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425567"/>
        <c:crosses val="autoZero"/>
        <c:crossBetween val="midCat"/>
      </c:valAx>
      <c:valAx>
        <c:axId val="375440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/>
                  <a:t>ζ%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81215"/>
        <c:crosses val="max"/>
        <c:crossBetween val="midCat"/>
      </c:valAx>
      <c:valAx>
        <c:axId val="676812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544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276824785576757"/>
          <c:y val="0.51959696728681815"/>
          <c:w val="0.48894466316710411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900" b="1">
                <a:latin typeface="Times New Roman" panose="02020603050405020304" pitchFamily="18" charset="0"/>
                <a:cs typeface="Times New Roman" panose="02020603050405020304" pitchFamily="18" charset="0"/>
              </a:rPr>
              <a:t>fig. (2)comparision between effeciency</a:t>
            </a:r>
            <a:r>
              <a:rPr lang="en-US" sz="900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curive and energy curive in pickup 2 in 9/1/2018</a:t>
            </a:r>
            <a:endParaRPr lang="en-US" sz="9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4099455009365822"/>
          <c:y val="0.85759535161328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23405207040935"/>
          <c:y val="0.10332824829261435"/>
          <c:w val="0.70957905933915588"/>
          <c:h val="0.621452534542327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[1]Sheet8!$Y$2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[1]Sheet8!$Y$3:$Y$10</c:f>
              <c:numCache>
                <c:formatCode>General</c:formatCode>
                <c:ptCount val="8"/>
                <c:pt idx="0">
                  <c:v>1221.4799999999998</c:v>
                </c:pt>
                <c:pt idx="1">
                  <c:v>1252.8</c:v>
                </c:pt>
                <c:pt idx="2">
                  <c:v>1365.5519999999999</c:v>
                </c:pt>
                <c:pt idx="3">
                  <c:v>1528.4159999999997</c:v>
                </c:pt>
                <c:pt idx="4">
                  <c:v>1434.4559999999997</c:v>
                </c:pt>
                <c:pt idx="5">
                  <c:v>1353.0239999999997</c:v>
                </c:pt>
                <c:pt idx="6">
                  <c:v>1334.232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58-4B20-9FE5-6352A7F62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174575"/>
        <c:axId val="968243087"/>
      </c:scatterChart>
      <c:scatterChart>
        <c:scatterStyle val="smoothMarker"/>
        <c:varyColors val="0"/>
        <c:ser>
          <c:idx val="1"/>
          <c:order val="1"/>
          <c:tx>
            <c:strRef>
              <c:f>[1]Sheet8!$Z$2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[1]Sheet8!$X$3:$X$10</c:f>
              <c:numCache>
                <c:formatCode>General</c:formatCode>
                <c:ptCount val="8"/>
                <c:pt idx="0">
                  <c:v>3.5887953399305708E-3</c:v>
                </c:pt>
                <c:pt idx="1">
                  <c:v>4.0250651890329919E-3</c:v>
                </c:pt>
                <c:pt idx="2">
                  <c:v>4.2144496603148491E-3</c:v>
                </c:pt>
                <c:pt idx="3">
                  <c:v>4.5713700157982186E-3</c:v>
                </c:pt>
                <c:pt idx="4">
                  <c:v>5.0320550310671832E-3</c:v>
                </c:pt>
                <c:pt idx="5">
                  <c:v>5.9233880878297512E-3</c:v>
                </c:pt>
                <c:pt idx="6">
                  <c:v>7.3387705208812111E-3</c:v>
                </c:pt>
                <c:pt idx="7">
                  <c:v>8.9995135564239007E-3</c:v>
                </c:pt>
              </c:numCache>
            </c:numRef>
          </c:xVal>
          <c:yVal>
            <c:numRef>
              <c:f>[1]Sheet8!$Z$3:$Z$10</c:f>
              <c:numCache>
                <c:formatCode>General</c:formatCode>
                <c:ptCount val="8"/>
                <c:pt idx="0">
                  <c:v>50.098762649353056</c:v>
                </c:pt>
                <c:pt idx="1">
                  <c:v>50.426016688205323</c:v>
                </c:pt>
                <c:pt idx="2">
                  <c:v>54.81000154802156</c:v>
                </c:pt>
                <c:pt idx="3">
                  <c:v>62.106267325033329</c:v>
                </c:pt>
                <c:pt idx="4">
                  <c:v>60.152179430370886</c:v>
                </c:pt>
                <c:pt idx="5">
                  <c:v>60.486688635077435</c:v>
                </c:pt>
                <c:pt idx="6">
                  <c:v>68.713140137658812</c:v>
                </c:pt>
                <c:pt idx="7">
                  <c:v>78.922134084415035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58-4B20-9FE5-6352A7F62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80799"/>
        <c:axId val="67678719"/>
      </c:scatterChart>
      <c:valAx>
        <c:axId val="186174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173118855395596"/>
              <c:y val="0.707949845058509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243087"/>
        <c:crosses val="autoZero"/>
        <c:crossBetween val="midCat"/>
      </c:valAx>
      <c:valAx>
        <c:axId val="96824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74575"/>
        <c:crosses val="autoZero"/>
        <c:crossBetween val="midCat"/>
      </c:valAx>
      <c:valAx>
        <c:axId val="676787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80799"/>
        <c:crosses val="max"/>
        <c:crossBetween val="midCat"/>
      </c:valAx>
      <c:valAx>
        <c:axId val="676807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6787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447497436925242"/>
          <c:y val="0.11193889620695088"/>
          <c:w val="0.35739981416190075"/>
          <c:h val="8.25664109573841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(5)comparision between effeciency curive and energy curive in pickup 1 in 16/1/2018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0303534451282992"/>
          <c:y val="0.904144636234399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6548133096263"/>
          <c:y val="0.12861014090579079"/>
          <c:w val="0.72328729734992814"/>
          <c:h val="0.5552764549726046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[1]Sheet8!$E$25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[1]Sheet8!$E$26:$E$33</c:f>
              <c:numCache>
                <c:formatCode>General</c:formatCode>
                <c:ptCount val="8"/>
                <c:pt idx="0">
                  <c:v>876.95999999999992</c:v>
                </c:pt>
                <c:pt idx="1">
                  <c:v>939.59999999999991</c:v>
                </c:pt>
                <c:pt idx="2">
                  <c:v>1096.1999999999998</c:v>
                </c:pt>
                <c:pt idx="3">
                  <c:v>1221.4799999999998</c:v>
                </c:pt>
                <c:pt idx="4">
                  <c:v>1196.424</c:v>
                </c:pt>
                <c:pt idx="5">
                  <c:v>1146.3119999999999</c:v>
                </c:pt>
                <c:pt idx="6">
                  <c:v>1089.9359999999997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04-4BDE-A8C2-80501ACD5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440911"/>
        <c:axId val="986089183"/>
      </c:scatterChart>
      <c:scatterChart>
        <c:scatterStyle val="smoothMarker"/>
        <c:varyColors val="0"/>
        <c:ser>
          <c:idx val="1"/>
          <c:order val="1"/>
          <c:tx>
            <c:strRef>
              <c:f>[1]Sheet8!$F$25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[1]Sheet8!$F$26:$F$33</c:f>
              <c:numCache>
                <c:formatCode>General</c:formatCode>
                <c:ptCount val="8"/>
                <c:pt idx="0">
                  <c:v>35.948090539956759</c:v>
                </c:pt>
                <c:pt idx="1">
                  <c:v>37.780140612219604</c:v>
                </c:pt>
                <c:pt idx="2">
                  <c:v>43.932727311724385</c:v>
                </c:pt>
                <c:pt idx="3">
                  <c:v>49.530267196805582</c:v>
                </c:pt>
                <c:pt idx="4">
                  <c:v>50.018719014557732</c:v>
                </c:pt>
                <c:pt idx="5">
                  <c:v>50.99572077463953</c:v>
                </c:pt>
                <c:pt idx="6">
                  <c:v>55.569826901925957</c:v>
                </c:pt>
                <c:pt idx="7">
                  <c:v>59.071145193503924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04-4BDE-A8C2-80501ACD5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89519"/>
        <c:axId val="883094511"/>
      </c:scatterChart>
      <c:valAx>
        <c:axId val="968440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1" i="0" u="none" strike="noStrike" baseline="0"/>
                  <a:t> </a:t>
                </a:r>
                <a:endParaRPr lang="en-US" sz="800" b="1"/>
              </a:p>
            </c:rich>
          </c:tx>
          <c:layout>
            <c:manualLayout>
              <c:xMode val="edge"/>
              <c:yMode val="edge"/>
              <c:x val="0.73840612822145157"/>
              <c:y val="0.649697067542054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089183"/>
        <c:crosses val="autoZero"/>
        <c:crossBetween val="midCat"/>
      </c:valAx>
      <c:valAx>
        <c:axId val="98608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440911"/>
        <c:crosses val="autoZero"/>
        <c:crossBetween val="midCat"/>
      </c:valAx>
      <c:valAx>
        <c:axId val="88309451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/>
                  <a:t>ζ%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089519"/>
        <c:crosses val="max"/>
        <c:crossBetween val="midCat"/>
      </c:valAx>
      <c:valAx>
        <c:axId val="8830895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30945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178035252366982"/>
          <c:y val="0.57905915606702996"/>
          <c:w val="0.52305628869904186"/>
          <c:h val="9.61545191466451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(7)comparision between effeciency curive and energy curive in pickup 1 in 20/1/2018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ar-IQ" sz="800" b="0" i="0" baseline="0">
                <a:effectLst/>
              </a:rPr>
              <a:t> 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695006271629021"/>
          <c:y val="0.848053452896643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27778647587636"/>
          <c:y val="0.11302290905505299"/>
          <c:w val="0.72369903762029741"/>
          <c:h val="0.608766168076466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[1]Sheet8!$E$36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[1]Sheet8!$E$37:$E$44</c:f>
              <c:numCache>
                <c:formatCode>General</c:formatCode>
                <c:ptCount val="8"/>
                <c:pt idx="0">
                  <c:v>751.68</c:v>
                </c:pt>
                <c:pt idx="1">
                  <c:v>833.11199999999997</c:v>
                </c:pt>
                <c:pt idx="2">
                  <c:v>1008.504</c:v>
                </c:pt>
                <c:pt idx="3">
                  <c:v>1127.52</c:v>
                </c:pt>
                <c:pt idx="4">
                  <c:v>1002.2399999999999</c:v>
                </c:pt>
                <c:pt idx="5">
                  <c:v>889.48799999999983</c:v>
                </c:pt>
                <c:pt idx="6">
                  <c:v>908.27999999999986</c:v>
                </c:pt>
                <c:pt idx="7">
                  <c:v>876.95999999999992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FF-40D7-874C-94AFEC4AC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93183"/>
        <c:axId val="196367711"/>
      </c:scatterChart>
      <c:scatterChart>
        <c:scatterStyle val="smoothMarker"/>
        <c:varyColors val="0"/>
        <c:ser>
          <c:idx val="1"/>
          <c:order val="1"/>
          <c:tx>
            <c:strRef>
              <c:f>[1]Sheet8!$F$36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[1]Sheet8!$F$37:$F$44</c:f>
              <c:numCache>
                <c:formatCode>General</c:formatCode>
                <c:ptCount val="8"/>
                <c:pt idx="0">
                  <c:v>30.798319418938995</c:v>
                </c:pt>
                <c:pt idx="1">
                  <c:v>33.466429483694903</c:v>
                </c:pt>
                <c:pt idx="2">
                  <c:v>40.360810183106501</c:v>
                </c:pt>
                <c:pt idx="3">
                  <c:v>45.628818686261212</c:v>
                </c:pt>
                <c:pt idx="4">
                  <c:v>41.778425774038134</c:v>
                </c:pt>
                <c:pt idx="5">
                  <c:v>39.384325879326781</c:v>
                </c:pt>
                <c:pt idx="6">
                  <c:v>45.863857054318821</c:v>
                </c:pt>
                <c:pt idx="7">
                  <c:v>50.824796211451805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FF-40D7-874C-94AFEC4AC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70783"/>
        <c:axId val="188769535"/>
      </c:scatterChart>
      <c:valAx>
        <c:axId val="191793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5068250080532395"/>
              <c:y val="0.62097150754426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367711"/>
        <c:crosses val="autoZero"/>
        <c:crossBetween val="midCat"/>
      </c:valAx>
      <c:valAx>
        <c:axId val="19636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93183"/>
        <c:crosses val="autoZero"/>
        <c:crossBetween val="midCat"/>
      </c:valAx>
      <c:valAx>
        <c:axId val="1887695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70783"/>
        <c:crosses val="max"/>
        <c:crossBetween val="midCat"/>
      </c:valAx>
      <c:valAx>
        <c:axId val="1887707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8769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274978127734032"/>
          <c:y val="0.65420048108266082"/>
          <c:w val="0.4972779965004374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(9)comparision between effeciency curive and energy curive in pickup 1 in 25/1/2018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ar-IQ" sz="800" b="0" i="0" u="none" strike="noStrike" baseline="0"/>
              <a:t> </a:t>
            </a:r>
            <a:endParaRPr lang="en-US" sz="800"/>
          </a:p>
        </c:rich>
      </c:tx>
      <c:layout>
        <c:manualLayout>
          <c:xMode val="edge"/>
          <c:yMode val="edge"/>
          <c:x val="0.16610183386537392"/>
          <c:y val="0.844114644226547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49441798817064"/>
          <c:y val="0.1050818241350417"/>
          <c:w val="0.72369903762029741"/>
          <c:h val="0.5400353601757040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[1]Sheet8!$E$47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[1]Sheet8!$E$48:$E$55</c:f>
              <c:numCache>
                <c:formatCode>General</c:formatCode>
                <c:ptCount val="8"/>
                <c:pt idx="0">
                  <c:v>845.63999999999987</c:v>
                </c:pt>
                <c:pt idx="1">
                  <c:v>883.22399999999982</c:v>
                </c:pt>
                <c:pt idx="2">
                  <c:v>1064.8799999999999</c:v>
                </c:pt>
                <c:pt idx="3">
                  <c:v>1190.1599999999999</c:v>
                </c:pt>
                <c:pt idx="4">
                  <c:v>1096.1999999999998</c:v>
                </c:pt>
                <c:pt idx="5">
                  <c:v>1014.7679999999998</c:v>
                </c:pt>
                <c:pt idx="6">
                  <c:v>939.59999999999991</c:v>
                </c:pt>
                <c:pt idx="7">
                  <c:v>939.59999999999991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A6-4C89-8A30-27102667E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970159"/>
        <c:axId val="216400287"/>
      </c:scatterChart>
      <c:scatterChart>
        <c:scatterStyle val="smoothMarker"/>
        <c:varyColors val="0"/>
        <c:ser>
          <c:idx val="1"/>
          <c:order val="1"/>
          <c:tx>
            <c:strRef>
              <c:f>[1]Sheet8!$F$47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[1]Sheet8!$F$48:$F$55</c:f>
              <c:numCache>
                <c:formatCode>General</c:formatCode>
                <c:ptCount val="8"/>
                <c:pt idx="0">
                  <c:v>34.635325070353367</c:v>
                </c:pt>
                <c:pt idx="1">
                  <c:v>35.448602667874553</c:v>
                </c:pt>
                <c:pt idx="2">
                  <c:v>42.56012027146339</c:v>
                </c:pt>
                <c:pt idx="3">
                  <c:v>48.07175450863884</c:v>
                </c:pt>
                <c:pt idx="4">
                  <c:v>45.567062919495811</c:v>
                </c:pt>
                <c:pt idx="5">
                  <c:v>44.727611745876231</c:v>
                </c:pt>
                <c:pt idx="6">
                  <c:v>47.008988385871383</c:v>
                </c:pt>
                <c:pt idx="7">
                  <c:v>53.594264352275921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A6-4C89-8A30-27102667E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19423"/>
        <c:axId val="216425247"/>
      </c:scatterChart>
      <c:valAx>
        <c:axId val="1159970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6174935456282122"/>
              <c:y val="0.59181827851239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400287"/>
        <c:crosses val="autoZero"/>
        <c:crossBetween val="midCat"/>
      </c:valAx>
      <c:valAx>
        <c:axId val="21640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970159"/>
        <c:crosses val="autoZero"/>
        <c:crossBetween val="midCat"/>
      </c:valAx>
      <c:valAx>
        <c:axId val="2164252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419423"/>
        <c:crosses val="max"/>
        <c:crossBetween val="midCat"/>
      </c:valAx>
      <c:valAx>
        <c:axId val="21641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6425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5275590551181"/>
          <c:y val="0.57002260134149885"/>
          <c:w val="0.4917224409448818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(11)comparision between effeciency curive and energy curive in pickup 1 in 30/1/2018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2153477308029863"/>
          <c:y val="0.916065445962267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07346709336"/>
          <c:y val="0.10024693404298095"/>
          <c:w val="0.72369903762029741"/>
          <c:h val="0.637183216681248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[1]Sheet8!$E$58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[1]Sheet8!$E$59:$E$66</c:f>
              <c:numCache>
                <c:formatCode>General</c:formatCode>
                <c:ptCount val="8"/>
                <c:pt idx="0">
                  <c:v>845.63999999999987</c:v>
                </c:pt>
                <c:pt idx="1">
                  <c:v>858.16799999999989</c:v>
                </c:pt>
                <c:pt idx="2">
                  <c:v>1002.2399999999999</c:v>
                </c:pt>
                <c:pt idx="3">
                  <c:v>1127.52</c:v>
                </c:pt>
                <c:pt idx="4">
                  <c:v>1002.2399999999999</c:v>
                </c:pt>
                <c:pt idx="5">
                  <c:v>1002.2399999999999</c:v>
                </c:pt>
                <c:pt idx="6">
                  <c:v>1002.2399999999999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16-468C-A96E-978C1FFF4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305951"/>
        <c:axId val="1012669599"/>
      </c:scatterChart>
      <c:scatterChart>
        <c:scatterStyle val="smoothMarker"/>
        <c:varyColors val="0"/>
        <c:ser>
          <c:idx val="1"/>
          <c:order val="1"/>
          <c:tx>
            <c:strRef>
              <c:f>[1]Sheet8!$F$58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[1]Sheet8!$F$59:$F$66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16-468C-A96E-978C1FFF4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654207"/>
        <c:axId val="1012659199"/>
      </c:scatterChart>
      <c:valAx>
        <c:axId val="881305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4218572281690465"/>
              <c:y val="0.70630656347309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669599"/>
        <c:crosses val="autoZero"/>
        <c:crossBetween val="midCat"/>
      </c:valAx>
      <c:valAx>
        <c:axId val="101266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305951"/>
        <c:crosses val="autoZero"/>
        <c:crossBetween val="midCat"/>
      </c:valAx>
      <c:valAx>
        <c:axId val="1012659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654207"/>
        <c:crosses val="max"/>
        <c:crossBetween val="midCat"/>
      </c:valAx>
      <c:valAx>
        <c:axId val="10126542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2659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441644794400705"/>
          <c:y val="0.52372630504520268"/>
          <c:w val="0.4583891076115486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(13)comparision between effeciency curive and energy curive in pickup 1 in 2/2/2018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091834738474998"/>
          <c:y val="0.926041241985701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13462248473117"/>
          <c:y val="8.3444119651934462E-2"/>
          <c:w val="0.72369903762029741"/>
          <c:h val="0.651072105570137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[1]Sheet8!$E$69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[1]Sheet8!$E$70:$E$77</c:f>
              <c:numCache>
                <c:formatCode>General</c:formatCode>
                <c:ptCount val="8"/>
                <c:pt idx="0">
                  <c:v>814.31999999999994</c:v>
                </c:pt>
                <c:pt idx="1">
                  <c:v>826.84799999999984</c:v>
                </c:pt>
                <c:pt idx="2">
                  <c:v>977.18399999999997</c:v>
                </c:pt>
                <c:pt idx="3">
                  <c:v>876.95999999999992</c:v>
                </c:pt>
                <c:pt idx="4">
                  <c:v>975.30479999999989</c:v>
                </c:pt>
                <c:pt idx="5">
                  <c:v>970.91999999999985</c:v>
                </c:pt>
                <c:pt idx="6">
                  <c:v>970.91999999999985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18-4860-AC55-055FB3158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43583"/>
        <c:axId val="187639631"/>
      </c:scatterChart>
      <c:scatterChart>
        <c:scatterStyle val="smoothMarker"/>
        <c:varyColors val="0"/>
        <c:ser>
          <c:idx val="1"/>
          <c:order val="1"/>
          <c:tx>
            <c:strRef>
              <c:f>[1]Sheet8!$F$69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[1]Sheet8!$F$70:$F$77</c:f>
              <c:numCache>
                <c:formatCode>General</c:formatCode>
                <c:ptCount val="8"/>
                <c:pt idx="0">
                  <c:v>33.337310194791762</c:v>
                </c:pt>
                <c:pt idx="1">
                  <c:v>33.13641767348664</c:v>
                </c:pt>
                <c:pt idx="2">
                  <c:v>38.960333945909284</c:v>
                </c:pt>
                <c:pt idx="3">
                  <c:v>35.295247703255164</c:v>
                </c:pt>
                <c:pt idx="4">
                  <c:v>40.3275308090452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18-4860-AC55-055FB3158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072847"/>
        <c:axId val="967075759"/>
      </c:scatterChart>
      <c:valAx>
        <c:axId val="191843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5886369031978984"/>
              <c:y val="0.631054229507693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39631"/>
        <c:crosses val="autoZero"/>
        <c:crossBetween val="midCat"/>
      </c:valAx>
      <c:valAx>
        <c:axId val="18763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43583"/>
        <c:crosses val="autoZero"/>
        <c:crossBetween val="midCat"/>
      </c:valAx>
      <c:valAx>
        <c:axId val="9670757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072847"/>
        <c:crosses val="max"/>
        <c:crossBetween val="midCat"/>
      </c:valAx>
      <c:valAx>
        <c:axId val="9670728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7075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330533683289592"/>
          <c:y val="0.58854111986001745"/>
          <c:w val="0.22684514825059054"/>
          <c:h val="7.83745671943957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(15)comparision between effeciency curive and energy curive in pickup 1 in 5/2/2018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615776571262882"/>
          <c:y val="0.912463666365132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02136630512"/>
          <c:y val="6.0879948598437018E-2"/>
          <c:w val="0.72369903762029741"/>
          <c:h val="0.669590624088655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[1]Sheet8!$E$83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[1]Sheet8!$E$84:$E$91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945.86399999999981</c:v>
                </c:pt>
                <c:pt idx="2">
                  <c:v>873.82800000000009</c:v>
                </c:pt>
                <c:pt idx="3">
                  <c:v>776.73599999999988</c:v>
                </c:pt>
                <c:pt idx="4">
                  <c:v>814.31999999999994</c:v>
                </c:pt>
                <c:pt idx="5">
                  <c:v>820.58400000000006</c:v>
                </c:pt>
                <c:pt idx="6">
                  <c:v>814.31999999999994</c:v>
                </c:pt>
                <c:pt idx="7">
                  <c:v>820.58400000000006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EC-4293-879E-F95AB9766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330751"/>
        <c:axId val="197906607"/>
      </c:scatterChart>
      <c:scatterChart>
        <c:scatterStyle val="smoothMarker"/>
        <c:varyColors val="0"/>
        <c:ser>
          <c:idx val="1"/>
          <c:order val="1"/>
          <c:tx>
            <c:strRef>
              <c:f>[1]Sheet8!$F$83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[1]Sheet8!$D$84:$D$91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[1]Sheet8!$F$84:$F$91</c:f>
              <c:numCache>
                <c:formatCode>General</c:formatCode>
                <c:ptCount val="8"/>
                <c:pt idx="0">
                  <c:v>38.462641903956929</c:v>
                </c:pt>
                <c:pt idx="1">
                  <c:v>37.882301370672998</c:v>
                </c:pt>
                <c:pt idx="2">
                  <c:v>34.801242412070785</c:v>
                </c:pt>
                <c:pt idx="3">
                  <c:v>31.209730178434857</c:v>
                </c:pt>
                <c:pt idx="4">
                  <c:v>33.587125338838533</c:v>
                </c:pt>
                <c:pt idx="5">
                  <c:v>35.712798861843908</c:v>
                </c:pt>
                <c:pt idx="6">
                  <c:v>39.715491470792308</c:v>
                </c:pt>
                <c:pt idx="7">
                  <c:v>44.834094844243083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EC-4293-879E-F95AB9766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100751"/>
        <c:axId val="883095759"/>
      </c:scatterChart>
      <c:valAx>
        <c:axId val="88133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7066087976183539"/>
              <c:y val="0.686424577449711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06607"/>
        <c:crosses val="autoZero"/>
        <c:crossBetween val="midCat"/>
      </c:valAx>
      <c:valAx>
        <c:axId val="197906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330751"/>
        <c:crosses val="autoZero"/>
        <c:crossBetween val="midCat"/>
      </c:valAx>
      <c:valAx>
        <c:axId val="8830957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100751"/>
        <c:crosses val="max"/>
        <c:crossBetween val="midCat"/>
      </c:valAx>
      <c:valAx>
        <c:axId val="883100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3095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330533683289592"/>
          <c:y val="0.56539297171186931"/>
          <c:w val="0.22684514825059054"/>
          <c:h val="9.5993614579684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(17)comparision between effeciency curive and energy curive in pickup 1 in 7/2/2018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285036290300961"/>
          <c:y val="0.915012143123749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910684295929"/>
          <c:y val="0.10181611498092225"/>
          <c:w val="0.72369903762029741"/>
          <c:h val="0.6596953361799043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[1]Sheet8!$E$95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[1]Sheet8!$E$96:$E$103</c:f>
              <c:numCache>
                <c:formatCode>General</c:formatCode>
                <c:ptCount val="8"/>
                <c:pt idx="0">
                  <c:v>970.91999999999985</c:v>
                </c:pt>
                <c:pt idx="1">
                  <c:v>1002.2399999999999</c:v>
                </c:pt>
                <c:pt idx="2">
                  <c:v>939.59999999999991</c:v>
                </c:pt>
                <c:pt idx="3">
                  <c:v>820.58400000000006</c:v>
                </c:pt>
                <c:pt idx="4">
                  <c:v>795.52799999999991</c:v>
                </c:pt>
                <c:pt idx="5">
                  <c:v>782.99999999999989</c:v>
                </c:pt>
                <c:pt idx="6">
                  <c:v>789.26400000000001</c:v>
                </c:pt>
                <c:pt idx="7">
                  <c:v>776.73599999999988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B5-4DB1-8DD5-1A28862A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347663"/>
        <c:axId val="188438383"/>
      </c:scatterChart>
      <c:scatterChart>
        <c:scatterStyle val="smoothMarker"/>
        <c:varyColors val="0"/>
        <c:ser>
          <c:idx val="1"/>
          <c:order val="1"/>
          <c:tx>
            <c:strRef>
              <c:f>[1]Sheet8!$F$95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[1]Sheet8!$F$96:$F$103</c:f>
              <c:numCache>
                <c:formatCode>General</c:formatCode>
                <c:ptCount val="8"/>
                <c:pt idx="0">
                  <c:v>39.74470521814137</c:v>
                </c:pt>
                <c:pt idx="1">
                  <c:v>40.118148063325727</c:v>
                </c:pt>
                <c:pt idx="2">
                  <c:v>37.382367109917126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B5-4DB1-8DD5-1A28862A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23983"/>
        <c:axId val="99310671"/>
      </c:scatterChart>
      <c:valAx>
        <c:axId val="890347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5913741303742133"/>
              <c:y val="0.6682760766953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38383"/>
        <c:crosses val="autoZero"/>
        <c:crossBetween val="midCat"/>
      </c:valAx>
      <c:valAx>
        <c:axId val="18843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47663"/>
        <c:crosses val="autoZero"/>
        <c:crossBetween val="midCat"/>
      </c:valAx>
      <c:valAx>
        <c:axId val="993106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23983"/>
        <c:crosses val="max"/>
        <c:crossBetween val="midCat"/>
      </c:valAx>
      <c:valAx>
        <c:axId val="99323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3106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219422572178484"/>
          <c:y val="0.56076334208223977"/>
          <c:w val="0.42227799650043746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(21)comparision between effeciency curive and energy curive in pickup 1 in 13/2/2018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00963420123529"/>
          <c:y val="0.91321946107372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50550306421"/>
          <c:y val="9.0944908233653879E-2"/>
          <c:w val="0.73636570428696413"/>
          <c:h val="0.67422025371828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[1]Sheet8!$E$121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[1]Sheet8!$E$122:$E$129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939.59999999999991</c:v>
                </c:pt>
                <c:pt idx="2">
                  <c:v>876.95999999999992</c:v>
                </c:pt>
                <c:pt idx="3">
                  <c:v>845.63999999999987</c:v>
                </c:pt>
                <c:pt idx="4">
                  <c:v>851.904</c:v>
                </c:pt>
                <c:pt idx="5">
                  <c:v>839.37599999999986</c:v>
                </c:pt>
                <c:pt idx="6">
                  <c:v>845.6400000000001</c:v>
                </c:pt>
                <c:pt idx="7">
                  <c:v>845.6400000000001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30-435F-9266-51948E9D5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152655"/>
        <c:axId val="1012661279"/>
      </c:scatterChart>
      <c:scatterChart>
        <c:scatterStyle val="smoothMarker"/>
        <c:varyColors val="0"/>
        <c:ser>
          <c:idx val="1"/>
          <c:order val="1"/>
          <c:tx>
            <c:strRef>
              <c:f>[1]Sheet8!$F$121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[1]Sheet8!$D$122:$D$129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[1]Sheet8!$F$122:$F$129</c:f>
              <c:numCache>
                <c:formatCode>General</c:formatCode>
                <c:ptCount val="8"/>
                <c:pt idx="0">
                  <c:v>38.472776915527547</c:v>
                </c:pt>
                <c:pt idx="1">
                  <c:v>37.578005428554064</c:v>
                </c:pt>
                <c:pt idx="2">
                  <c:v>34.826376792337769</c:v>
                </c:pt>
                <c:pt idx="3">
                  <c:v>33.825832130571754</c:v>
                </c:pt>
                <c:pt idx="4">
                  <c:v>34.895488264849128</c:v>
                </c:pt>
                <c:pt idx="5">
                  <c:v>36.11826095708475</c:v>
                </c:pt>
                <c:pt idx="6">
                  <c:v>40.325415991689226</c:v>
                </c:pt>
                <c:pt idx="7">
                  <c:v>44.529577616767838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30-435F-9266-51948E9D5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08591"/>
        <c:axId val="99313999"/>
      </c:scatterChart>
      <c:valAx>
        <c:axId val="972152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7059151358853029"/>
              <c:y val="0.68795147873799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661279"/>
        <c:crosses val="autoZero"/>
        <c:crossBetween val="midCat"/>
      </c:valAx>
      <c:valAx>
        <c:axId val="1012661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152655"/>
        <c:crosses val="autoZero"/>
        <c:crossBetween val="midCat"/>
      </c:valAx>
      <c:valAx>
        <c:axId val="993139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08591"/>
        <c:crosses val="max"/>
        <c:crossBetween val="midCat"/>
      </c:valAx>
      <c:valAx>
        <c:axId val="99308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31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86089238845147"/>
          <c:y val="0.50057815689705454"/>
          <c:w val="0.2806113298337708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71701547122634"/>
          <c:y val="9.8869701952023298E-2"/>
          <c:w val="0.80913942356906687"/>
          <c:h val="0.638984674466383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[1]Sheet1!$E$95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[1]Sheet1!$D$96:$D$103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6.0042726387879713E-4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6.5026002884968348E-3</c:v>
                </c:pt>
                <c:pt idx="6">
                  <c:v>6.8958292015469528E-3</c:v>
                </c:pt>
                <c:pt idx="7">
                  <c:v>7.685779618552495E-3</c:v>
                </c:pt>
              </c:numCache>
            </c:numRef>
          </c:xVal>
          <c:yVal>
            <c:numRef>
              <c:f>[1]Sheet1!$E$96:$E$103</c:f>
              <c:numCache>
                <c:formatCode>General</c:formatCode>
                <c:ptCount val="8"/>
                <c:pt idx="0">
                  <c:v>39.74470521814137</c:v>
                </c:pt>
                <c:pt idx="1">
                  <c:v>40.118148063325727</c:v>
                </c:pt>
                <c:pt idx="2">
                  <c:v>37.382367109917126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D1-42B4-ADED-4B14BD99E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538255"/>
        <c:axId val="869485039"/>
      </c:scatterChart>
      <c:valAx>
        <c:axId val="861538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9485039"/>
        <c:crosses val="autoZero"/>
        <c:crossBetween val="midCat"/>
      </c:valAx>
      <c:valAx>
        <c:axId val="869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8715891913136175E-2"/>
              <c:y val="0.172233503722895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538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(23)comparision between effeciency curive and energy curive in pickup 1 in 16/2/2018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869232847875194"/>
          <c:y val="0.90919740712779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74800694997986"/>
          <c:y val="3.8194701713562519E-2"/>
          <c:w val="0.72369903762029741"/>
          <c:h val="0.6834795129775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[1]Sheet8!$E$135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[1]Sheet8!$E$136:$E$143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1158.8399999999999</c:v>
                </c:pt>
                <c:pt idx="2">
                  <c:v>1240.2719999999999</c:v>
                </c:pt>
                <c:pt idx="3">
                  <c:v>1252.8</c:v>
                </c:pt>
                <c:pt idx="4">
                  <c:v>1208.952</c:v>
                </c:pt>
                <c:pt idx="5">
                  <c:v>1190.1599999999999</c:v>
                </c:pt>
                <c:pt idx="6">
                  <c:v>1190.1599999999999</c:v>
                </c:pt>
                <c:pt idx="7">
                  <c:v>1190.1599999999999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A7-48CD-9B88-C4DA29E1D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415807"/>
        <c:axId val="883116559"/>
      </c:scatterChart>
      <c:scatterChart>
        <c:scatterStyle val="smoothMarker"/>
        <c:varyColors val="0"/>
        <c:ser>
          <c:idx val="1"/>
          <c:order val="1"/>
          <c:tx>
            <c:strRef>
              <c:f>[1]Sheet8!$F$135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[1]Sheet8!$F$136:$F$143</c:f>
              <c:numCache>
                <c:formatCode>General</c:formatCode>
                <c:ptCount val="8"/>
                <c:pt idx="0">
                  <c:v>43.61393672862318</c:v>
                </c:pt>
                <c:pt idx="1">
                  <c:v>46.331157254037727</c:v>
                </c:pt>
                <c:pt idx="2">
                  <c:v>49.214589694382724</c:v>
                </c:pt>
                <c:pt idx="3">
                  <c:v>50.044864175895874</c:v>
                </c:pt>
                <c:pt idx="4">
                  <c:v>49.416077743673256</c:v>
                </c:pt>
                <c:pt idx="5">
                  <c:v>51.033057145724989</c:v>
                </c:pt>
                <c:pt idx="6">
                  <c:v>56.364043810550612</c:v>
                </c:pt>
                <c:pt idx="7">
                  <c:v>61.978172411824119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A7-48CD-9B88-C4DA29E1D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73263"/>
        <c:axId val="187262447"/>
      </c:scatterChart>
      <c:valAx>
        <c:axId val="894415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6406071692722444"/>
              <c:y val="0.62654269688346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116559"/>
        <c:crosses val="autoZero"/>
        <c:crossBetween val="midCat"/>
      </c:valAx>
      <c:valAx>
        <c:axId val="88311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415807"/>
        <c:crosses val="autoZero"/>
        <c:crossBetween val="midCat"/>
      </c:valAx>
      <c:valAx>
        <c:axId val="1872624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73263"/>
        <c:crosses val="max"/>
        <c:crossBetween val="midCat"/>
      </c:valAx>
      <c:valAx>
        <c:axId val="1872732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262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504119016608983"/>
          <c:y val="5.0825141328356381E-2"/>
          <c:w val="0.3333891076115486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(25)comparision between effeciency curive and energy curive in pickup 1 in 19/2/2018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5.1785211347139495E-2"/>
          <c:y val="0.9056188776217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7958716315839"/>
          <c:y val="0.10216082912124187"/>
          <c:w val="0.72369903762029741"/>
          <c:h val="0.68453443435715977"/>
        </c:manualLayout>
      </c:layout>
      <c:lineChart>
        <c:grouping val="standard"/>
        <c:varyColors val="0"/>
        <c:ser>
          <c:idx val="0"/>
          <c:order val="0"/>
          <c:tx>
            <c:strRef>
              <c:f>[1]Sheet8!$E$148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[1]Sheet8!$D$149:$D$156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cat>
          <c:val>
            <c:numRef>
              <c:f>[1]Sheet8!$E$149:$E$156</c:f>
              <c:numCache>
                <c:formatCode>General</c:formatCode>
                <c:ptCount val="8"/>
                <c:pt idx="0">
                  <c:v>814.31999999999994</c:v>
                </c:pt>
                <c:pt idx="1">
                  <c:v>858.16799999999989</c:v>
                </c:pt>
                <c:pt idx="2">
                  <c:v>876.95999999999992</c:v>
                </c:pt>
                <c:pt idx="3">
                  <c:v>952.12799999999982</c:v>
                </c:pt>
                <c:pt idx="4">
                  <c:v>920.80799999999988</c:v>
                </c:pt>
                <c:pt idx="5">
                  <c:v>933.33599999999979</c:v>
                </c:pt>
                <c:pt idx="6">
                  <c:v>939.59999999999991</c:v>
                </c:pt>
                <c:pt idx="7">
                  <c:v>952.12799999999982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44-4912-AFA6-64B3E3B1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219055"/>
        <c:axId val="890231951"/>
      </c:lineChart>
      <c:lineChart>
        <c:grouping val="standard"/>
        <c:varyColors val="0"/>
        <c:ser>
          <c:idx val="1"/>
          <c:order val="1"/>
          <c:tx>
            <c:strRef>
              <c:f>[1]Sheet8!$F$148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[1]Sheet8!$D$149:$D$156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cat>
          <c:val>
            <c:numRef>
              <c:f>[1]Sheet8!$F$149:$F$156</c:f>
              <c:numCache>
                <c:formatCode>General</c:formatCode>
                <c:ptCount val="8"/>
                <c:pt idx="0">
                  <c:v>33.363464884692121</c:v>
                </c:pt>
                <c:pt idx="1">
                  <c:v>34.301442027765354</c:v>
                </c:pt>
                <c:pt idx="2">
                  <c:v>34.772431025952081</c:v>
                </c:pt>
                <c:pt idx="3">
                  <c:v>37.985663103826219</c:v>
                </c:pt>
                <c:pt idx="4">
                  <c:v>37.561890048991678</c:v>
                </c:pt>
                <c:pt idx="5">
                  <c:v>39.885692005381593</c:v>
                </c:pt>
                <c:pt idx="6">
                  <c:v>44.204309406744834</c:v>
                </c:pt>
                <c:pt idx="7">
                  <c:v>49.060301348395491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044-4912-AFA6-64B3E3B1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415807"/>
        <c:axId val="883118223"/>
      </c:lineChart>
      <c:valAx>
        <c:axId val="890231951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219055"/>
        <c:crosses val="max"/>
        <c:crossBetween val="between"/>
      </c:valAx>
      <c:catAx>
        <c:axId val="890219055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3059760956175301"/>
              <c:y val="0.66864143021318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890231951"/>
        <c:crosses val="autoZero"/>
        <c:auto val="1"/>
        <c:lblAlgn val="ctr"/>
        <c:lblOffset val="100"/>
        <c:noMultiLvlLbl val="0"/>
      </c:catAx>
      <c:valAx>
        <c:axId val="8831182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415807"/>
        <c:crosses val="autoZero"/>
        <c:crossBetween val="between"/>
      </c:valAx>
      <c:catAx>
        <c:axId val="8944158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3118223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5274978127734036"/>
          <c:y val="0.60705963837853605"/>
          <c:w val="0.3500557742782152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(27)comparision between effeciency curive and energy curive in pickup 1 in 21/2/2018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8.3741122816904365E-2"/>
          <c:y val="0.833780255861210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3265589888"/>
          <c:y val="7.9769096398065148E-2"/>
          <c:w val="0.72369903762029741"/>
          <c:h val="0.623591119331800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[1]Sheet8!$E$160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[1]Sheet8!$E$161:$E$168</c:f>
              <c:numCache>
                <c:formatCode>General</c:formatCode>
                <c:ptCount val="8"/>
                <c:pt idx="0">
                  <c:v>1190.1599999999999</c:v>
                </c:pt>
                <c:pt idx="1">
                  <c:v>1190.1599999999999</c:v>
                </c:pt>
                <c:pt idx="2">
                  <c:v>1221.4799999999998</c:v>
                </c:pt>
                <c:pt idx="3">
                  <c:v>1064.8799999999999</c:v>
                </c:pt>
                <c:pt idx="4">
                  <c:v>1064.8799999999999</c:v>
                </c:pt>
                <c:pt idx="5">
                  <c:v>1096.1999999999998</c:v>
                </c:pt>
                <c:pt idx="6">
                  <c:v>1127.52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15-42E2-9086-616FC653E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59295"/>
        <c:axId val="1306681391"/>
      </c:scatterChart>
      <c:scatterChart>
        <c:scatterStyle val="smoothMarker"/>
        <c:varyColors val="0"/>
        <c:ser>
          <c:idx val="1"/>
          <c:order val="1"/>
          <c:tx>
            <c:strRef>
              <c:f>[1]Sheet8!$F$160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[1]Sheet8!$D$161:$D$168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[1]Sheet8!$F$161:$F$168</c:f>
              <c:numCache>
                <c:formatCode>General</c:formatCode>
                <c:ptCount val="8"/>
                <c:pt idx="0">
                  <c:v>48.761987139165406</c:v>
                </c:pt>
                <c:pt idx="1">
                  <c:v>47.571342958214721</c:v>
                </c:pt>
                <c:pt idx="2">
                  <c:v>48.433028929004678</c:v>
                </c:pt>
                <c:pt idx="3">
                  <c:v>42.483965313489861</c:v>
                </c:pt>
                <c:pt idx="4">
                  <c:v>43.438920464820313</c:v>
                </c:pt>
                <c:pt idx="5">
                  <c:v>46.845611415716633</c:v>
                </c:pt>
                <c:pt idx="6">
                  <c:v>53.045171288093805</c:v>
                </c:pt>
                <c:pt idx="7">
                  <c:v>59.711550983244521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15-42E2-9086-616FC653E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662671"/>
        <c:axId val="1306665167"/>
      </c:scatterChart>
      <c:valAx>
        <c:axId val="1308459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6580704747890604"/>
              <c:y val="0.114524672331041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81391"/>
        <c:crosses val="autoZero"/>
        <c:crossBetween val="midCat"/>
      </c:valAx>
      <c:valAx>
        <c:axId val="130668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459295"/>
        <c:crosses val="autoZero"/>
        <c:crossBetween val="midCat"/>
      </c:valAx>
      <c:valAx>
        <c:axId val="130666516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62671"/>
        <c:crosses val="max"/>
        <c:crossBetween val="midCat"/>
      </c:valAx>
      <c:valAx>
        <c:axId val="1306662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6665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219422572178478"/>
          <c:y val="0.51446704578594338"/>
          <c:w val="0.4278335520559930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(29)comparision between effeciency curive and energy curive in pickup 1 in 23/2/2018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547878575598825"/>
          <c:y val="0.88752403046853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4840743566389"/>
          <c:y val="7.8632893175851232E-2"/>
          <c:w val="0.75147681539807509"/>
          <c:h val="0.660331364829396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[1]Sheet8!$E$172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[1]Sheet8!$E$173:$E$180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1315.4399999999998</c:v>
                </c:pt>
                <c:pt idx="2">
                  <c:v>1315.4399999999998</c:v>
                </c:pt>
                <c:pt idx="3">
                  <c:v>1284.1199999999999</c:v>
                </c:pt>
                <c:pt idx="4">
                  <c:v>1252.8</c:v>
                </c:pt>
                <c:pt idx="5">
                  <c:v>1252.8</c:v>
                </c:pt>
                <c:pt idx="6">
                  <c:v>1234.008</c:v>
                </c:pt>
                <c:pt idx="7">
                  <c:v>1221.4799999999998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E4-425B-AFA5-CCF50D709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78495"/>
        <c:axId val="1332034191"/>
      </c:scatterChart>
      <c:scatterChart>
        <c:scatterStyle val="smoothMarker"/>
        <c:varyColors val="0"/>
        <c:ser>
          <c:idx val="1"/>
          <c:order val="1"/>
          <c:tx>
            <c:strRef>
              <c:f>[1]Sheet8!$F$172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[1]Sheet8!$D$173:$D$180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[1]Sheet8!$F$173:$F$180</c:f>
              <c:numCache>
                <c:formatCode>General</c:formatCode>
                <c:ptCount val="8"/>
                <c:pt idx="0">
                  <c:v>53.91821894592379</c:v>
                </c:pt>
                <c:pt idx="1">
                  <c:v>52.569335138666659</c:v>
                </c:pt>
                <c:pt idx="2">
                  <c:v>52.123556695007025</c:v>
                </c:pt>
                <c:pt idx="3">
                  <c:v>51.169097571902043</c:v>
                </c:pt>
                <c:pt idx="4">
                  <c:v>51.005489556739981</c:v>
                </c:pt>
                <c:pt idx="5">
                  <c:v>53.364091898021435</c:v>
                </c:pt>
                <c:pt idx="6">
                  <c:v>57.687385791138787</c:v>
                </c:pt>
                <c:pt idx="7">
                  <c:v>62.307577419469965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E4-425B-AFA5-CCF50D709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041679"/>
        <c:axId val="1332037519"/>
      </c:scatterChart>
      <c:valAx>
        <c:axId val="1308478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8936048764991018"/>
              <c:y val="0.644939282970676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034191"/>
        <c:crosses val="autoZero"/>
        <c:crossBetween val="midCat"/>
      </c:valAx>
      <c:valAx>
        <c:axId val="13320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478495"/>
        <c:crosses val="autoZero"/>
        <c:crossBetween val="midCat"/>
      </c:valAx>
      <c:valAx>
        <c:axId val="13320375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b="1"/>
                  <a:t>ζ%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041679"/>
        <c:crosses val="max"/>
        <c:crossBetween val="midCat"/>
      </c:valAx>
      <c:valAx>
        <c:axId val="1332041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2037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63867016622921"/>
          <c:y val="0.67187445319335082"/>
          <c:w val="0.3778335520559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(31)comparision between effeciency curive and energy curive in pickup 1 in 25/2/2018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2738319777629925"/>
          <c:y val="0.84252388451443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03937636122325"/>
          <c:y val="0.1082368570601739"/>
          <c:w val="0.78260192475940504"/>
          <c:h val="0.614035068533099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[1]Sheet8!$E$184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[1]Sheet8!$E$185:$E$192</c:f>
              <c:numCache>
                <c:formatCode>General</c:formatCode>
                <c:ptCount val="8"/>
                <c:pt idx="0">
                  <c:v>1077.4080000000001</c:v>
                </c:pt>
                <c:pt idx="1">
                  <c:v>1190.1599999999999</c:v>
                </c:pt>
                <c:pt idx="2">
                  <c:v>1265.3279999999995</c:v>
                </c:pt>
                <c:pt idx="3">
                  <c:v>958.39199999999971</c:v>
                </c:pt>
                <c:pt idx="4">
                  <c:v>908.27999999999986</c:v>
                </c:pt>
                <c:pt idx="5">
                  <c:v>908.27999999999986</c:v>
                </c:pt>
                <c:pt idx="6">
                  <c:v>939.59999999999991</c:v>
                </c:pt>
                <c:pt idx="7">
                  <c:v>977.18399999999997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7A-4DDD-9D63-CFBB4B07A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807855"/>
        <c:axId val="1306648111"/>
      </c:scatterChart>
      <c:scatterChart>
        <c:scatterStyle val="smoothMarker"/>
        <c:varyColors val="0"/>
        <c:ser>
          <c:idx val="1"/>
          <c:order val="1"/>
          <c:tx>
            <c:strRef>
              <c:f>[1]Sheet8!$F$184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[1]Sheet8!$D$185:$D$192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[1]Sheet8!$F$185:$F$192</c:f>
              <c:numCache>
                <c:formatCode>General</c:formatCode>
                <c:ptCount val="8"/>
                <c:pt idx="0">
                  <c:v>44.184494795739084</c:v>
                </c:pt>
                <c:pt idx="1">
                  <c:v>47.557470761865552</c:v>
                </c:pt>
                <c:pt idx="2">
                  <c:v>50.107501434848047</c:v>
                </c:pt>
                <c:pt idx="3">
                  <c:v>38.14641039030878</c:v>
                </c:pt>
                <c:pt idx="4">
                  <c:v>36.910389170728699</c:v>
                </c:pt>
                <c:pt idx="5">
                  <c:v>38.56819643586168</c:v>
                </c:pt>
                <c:pt idx="6">
                  <c:v>43.657520260404368</c:v>
                </c:pt>
                <c:pt idx="7">
                  <c:v>49.369273584955835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7A-4DDD-9D63-CFBB4B07A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010063"/>
        <c:axId val="1332020047"/>
      </c:scatterChart>
      <c:valAx>
        <c:axId val="131780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9359159396373702"/>
              <c:y val="0.622879108894610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48111"/>
        <c:crosses val="autoZero"/>
        <c:crossBetween val="midCat"/>
      </c:valAx>
      <c:valAx>
        <c:axId val="130664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7807855"/>
        <c:crosses val="autoZero"/>
        <c:crossBetween val="midCat"/>
      </c:valAx>
      <c:valAx>
        <c:axId val="13320200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010063"/>
        <c:crosses val="max"/>
        <c:crossBetween val="midCat"/>
      </c:valAx>
      <c:valAx>
        <c:axId val="13320100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202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219422572178477"/>
          <c:y val="0.55150408282298036"/>
          <c:w val="0.4806113298337708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(33)comparision between effeciency curive and energy curive in pickup 1 in 27/2/2018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ar-IQ" sz="800" b="1" i="0" u="none" strike="noStrike" baseline="0">
                <a:effectLst/>
              </a:rPr>
              <a:t> </a:t>
            </a:r>
            <a:r>
              <a:rPr lang="ar-IQ" sz="800" b="0" i="0" u="none" strike="noStrike" baseline="0"/>
              <a:t> </a:t>
            </a:r>
            <a:endParaRPr lang="en-US" sz="800"/>
          </a:p>
        </c:rich>
      </c:tx>
      <c:layout>
        <c:manualLayout>
          <c:xMode val="edge"/>
          <c:yMode val="edge"/>
          <c:x val="0.15069490368915583"/>
          <c:y val="0.79698991362867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28222478523119"/>
          <c:y val="4.3392415060524596E-2"/>
          <c:w val="0.74683952608398985"/>
          <c:h val="0.659204324011165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[1]Sheet8!$E$196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[1]Sheet8!$E$197:$E$204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1077.4079999999999</c:v>
                </c:pt>
                <c:pt idx="2">
                  <c:v>1096.1999999999998</c:v>
                </c:pt>
                <c:pt idx="3">
                  <c:v>1096.1999999999998</c:v>
                </c:pt>
                <c:pt idx="4">
                  <c:v>1096.1999999999998</c:v>
                </c:pt>
                <c:pt idx="5">
                  <c:v>1096.1999999999998</c:v>
                </c:pt>
                <c:pt idx="6">
                  <c:v>1127.52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BC-43E8-AAFA-992BAF35C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884543"/>
        <c:axId val="1306646031"/>
      </c:scatterChart>
      <c:scatterChart>
        <c:scatterStyle val="smoothMarker"/>
        <c:varyColors val="0"/>
        <c:ser>
          <c:idx val="1"/>
          <c:order val="1"/>
          <c:tx>
            <c:strRef>
              <c:f>[1]Sheet8!$F$196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[1]Sheet8!$D$197:$D$204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[1]Sheet8!$F$197:$F$204</c:f>
              <c:numCache>
                <c:formatCode>General</c:formatCode>
                <c:ptCount val="8"/>
                <c:pt idx="0">
                  <c:v>43.670721600439784</c:v>
                </c:pt>
                <c:pt idx="1">
                  <c:v>43.052026163373029</c:v>
                </c:pt>
                <c:pt idx="2">
                  <c:v>43.409964114348568</c:v>
                </c:pt>
                <c:pt idx="3">
                  <c:v>43.631515152313973</c:v>
                </c:pt>
                <c:pt idx="4">
                  <c:v>44.547021412948432</c:v>
                </c:pt>
                <c:pt idx="5">
                  <c:v>46.547823284660652</c:v>
                </c:pt>
                <c:pt idx="6">
                  <c:v>52.389024312485247</c:v>
                </c:pt>
                <c:pt idx="7">
                  <c:v>58.546894956518138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BC-43E8-AAFA-992BAF35C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658095"/>
        <c:axId val="1306653935"/>
      </c:scatterChart>
      <c:valAx>
        <c:axId val="152388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4888570440282654"/>
              <c:y val="0.60281783436244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46031"/>
        <c:crosses val="autoZero"/>
        <c:crossBetween val="midCat"/>
      </c:valAx>
      <c:valAx>
        <c:axId val="130664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884543"/>
        <c:crosses val="autoZero"/>
        <c:crossBetween val="midCat"/>
      </c:valAx>
      <c:valAx>
        <c:axId val="13066539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58095"/>
        <c:crosses val="max"/>
        <c:crossBetween val="midCat"/>
      </c:valAx>
      <c:valAx>
        <c:axId val="13066580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6653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473672984939622"/>
          <c:y val="0.18770664723816879"/>
          <c:w val="0.33446756799812521"/>
          <c:h val="7.8384772037007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(35)comparision between effeciency curive and energy curive in pickup 1 in 17/3/2018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2898462042464084"/>
          <c:y val="0.854733050364358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441670802566469"/>
          <c:y val="7.6033974358008474E-2"/>
          <c:w val="0.74349095552245159"/>
          <c:h val="0.624535616966766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[1]Sheet8!$E$208</c:f>
              <c:strCache>
                <c:ptCount val="1"/>
                <c:pt idx="0">
                  <c:v>1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[1]Sheet8!$E$209:$E$216</c:f>
              <c:numCache>
                <c:formatCode>General</c:formatCode>
                <c:ptCount val="8"/>
                <c:pt idx="0">
                  <c:v>501.11999999999995</c:v>
                </c:pt>
                <c:pt idx="1">
                  <c:v>501.11999999999995</c:v>
                </c:pt>
                <c:pt idx="2">
                  <c:v>457.27199999999976</c:v>
                </c:pt>
                <c:pt idx="3">
                  <c:v>438.47999999999996</c:v>
                </c:pt>
                <c:pt idx="4">
                  <c:v>407.15999999999997</c:v>
                </c:pt>
                <c:pt idx="5">
                  <c:v>375.84</c:v>
                </c:pt>
                <c:pt idx="6">
                  <c:v>375.84</c:v>
                </c:pt>
                <c:pt idx="7">
                  <c:v>375.84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7F-4829-9A72-1F10B2AA9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906463"/>
        <c:axId val="1396826191"/>
      </c:scatterChart>
      <c:scatterChart>
        <c:scatterStyle val="smoothMarker"/>
        <c:varyColors val="0"/>
        <c:ser>
          <c:idx val="1"/>
          <c:order val="1"/>
          <c:tx>
            <c:strRef>
              <c:f>[1]Sheet8!$F$208</c:f>
              <c:strCache>
                <c:ptCount val="1"/>
                <c:pt idx="0">
                  <c:v>1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[1]Sheet8!$D$209:$D$216</c:f>
              <c:numCache>
                <c:formatCode>General</c:formatCode>
                <c:ptCount val="8"/>
                <c:pt idx="0">
                  <c:v>3.0941618073049228E-3</c:v>
                </c:pt>
                <c:pt idx="1">
                  <c:v>3.000327677264368E-3</c:v>
                </c:pt>
                <c:pt idx="2">
                  <c:v>3.654050276729361E-3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[1]Sheet8!$F$209:$F$216</c:f>
              <c:numCache>
                <c:formatCode>General</c:formatCode>
                <c:ptCount val="8"/>
                <c:pt idx="0">
                  <c:v>20.673951531688569</c:v>
                </c:pt>
                <c:pt idx="1">
                  <c:v>20.046989408409598</c:v>
                </c:pt>
                <c:pt idx="2">
                  <c:v>18.063728412330661</c:v>
                </c:pt>
                <c:pt idx="3">
                  <c:v>17.3474038207032</c:v>
                </c:pt>
                <c:pt idx="4">
                  <c:v>16.369128481485188</c:v>
                </c:pt>
                <c:pt idx="5">
                  <c:v>15.664374675872894</c:v>
                </c:pt>
                <c:pt idx="6">
                  <c:v>16.84198992431666</c:v>
                </c:pt>
                <c:pt idx="7">
                  <c:v>17.956087856435676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7F-4829-9A72-1F10B2AA9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815791"/>
        <c:axId val="1396821615"/>
      </c:scatterChart>
      <c:valAx>
        <c:axId val="14269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5274051794760122"/>
              <c:y val="0.60959723881747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826191"/>
        <c:crosses val="autoZero"/>
        <c:crossBetween val="midCat"/>
      </c:valAx>
      <c:valAx>
        <c:axId val="139682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6906463"/>
        <c:crosses val="autoZero"/>
        <c:crossBetween val="midCat"/>
      </c:valAx>
      <c:valAx>
        <c:axId val="13968216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2647286656735472"/>
              <c:y val="0.32278142315543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815791"/>
        <c:crosses val="max"/>
        <c:crossBetween val="midCat"/>
      </c:valAx>
      <c:valAx>
        <c:axId val="13968157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821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754862736752506"/>
          <c:y val="0.52372630504520268"/>
          <c:w val="0.4016595020217066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800" b="1" i="0" baseline="0">
                <a:effectLst/>
              </a:rPr>
              <a:t>fig. (4)comparision between effeciency curive and energy curive in pickup 2 in 13/1/2018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049879861215526"/>
          <c:y val="0.875012145049677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86040000638943E-2"/>
          <c:y val="4.8436579760800354E-2"/>
          <c:w val="0.81094925634295711"/>
          <c:h val="0.721465806357538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[1]Sheet8!$Y$14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[1]Sheet8!$Y$15:$Y$22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1252.8</c:v>
                </c:pt>
                <c:pt idx="2">
                  <c:v>1346.7599999999998</c:v>
                </c:pt>
                <c:pt idx="3">
                  <c:v>1315.4399999999998</c:v>
                </c:pt>
                <c:pt idx="4">
                  <c:v>1334.2319999999997</c:v>
                </c:pt>
                <c:pt idx="5">
                  <c:v>1284.1199999999999</c:v>
                </c:pt>
                <c:pt idx="6">
                  <c:v>1252.8</c:v>
                </c:pt>
                <c:pt idx="7">
                  <c:v>1221.4799999999998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D2-4598-8122-E600C361B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159919"/>
        <c:axId val="1199713295"/>
      </c:scatterChart>
      <c:scatterChart>
        <c:scatterStyle val="smoothMarker"/>
        <c:varyColors val="0"/>
        <c:ser>
          <c:idx val="1"/>
          <c:order val="1"/>
          <c:tx>
            <c:strRef>
              <c:f>[1]Sheet8!$Z$14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[1]Sheet8!$Z$15:$Z$22</c:f>
              <c:numCache>
                <c:formatCode>General</c:formatCode>
                <c:ptCount val="8"/>
                <c:pt idx="0">
                  <c:v>43.651252798518918</c:v>
                </c:pt>
                <c:pt idx="1">
                  <c:v>50.373520816292803</c:v>
                </c:pt>
                <c:pt idx="2">
                  <c:v>53.974493554404248</c:v>
                </c:pt>
                <c:pt idx="3">
                  <c:v>53.340287750406013</c:v>
                </c:pt>
                <c:pt idx="4">
                  <c:v>55.780037435082697</c:v>
                </c:pt>
                <c:pt idx="5">
                  <c:v>57.126353873230073</c:v>
                </c:pt>
                <c:pt idx="6">
                  <c:v>63.873364255087331</c:v>
                </c:pt>
                <c:pt idx="7">
                  <c:v>62.27653014871013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D2-4598-8122-E600C361B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718703"/>
        <c:axId val="1199721199"/>
      </c:scatterChart>
      <c:valAx>
        <c:axId val="12511599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 Tf,I –Ta)/I</a:t>
                </a:r>
              </a:p>
            </c:rich>
          </c:tx>
          <c:layout>
            <c:manualLayout>
              <c:xMode val="edge"/>
              <c:yMode val="edge"/>
              <c:x val="0.79979735857476808"/>
              <c:y val="0.668566863574978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3295"/>
        <c:crosses val="autoZero"/>
        <c:crossBetween val="midCat"/>
      </c:valAx>
      <c:valAx>
        <c:axId val="119971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layout>
            <c:manualLayout>
              <c:xMode val="edge"/>
              <c:yMode val="edge"/>
              <c:x val="0"/>
              <c:y val="0.32094123651210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159919"/>
        <c:crosses val="autoZero"/>
        <c:crossBetween val="midCat"/>
      </c:valAx>
      <c:valAx>
        <c:axId val="1199721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8703"/>
        <c:crosses val="max"/>
        <c:crossBetween val="midCat"/>
      </c:valAx>
      <c:valAx>
        <c:axId val="11997187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99721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830533683289596"/>
          <c:y val="0.55613371245261012"/>
          <c:w val="0.4639446631671040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(6)comparision between effeciency curive and energy curive in pickup 2 in 16/1/2018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0964792350133636"/>
          <c:y val="0.85534173259458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78006283155009E-2"/>
          <c:y val="4.0723185113682024E-2"/>
          <c:w val="0.79418943663036623"/>
          <c:h val="0.64569162447583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[1]Sheet8!$Y$25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[1]Sheet8!$Y$26:$Y$33</c:f>
              <c:numCache>
                <c:formatCode>General</c:formatCode>
                <c:ptCount val="8"/>
                <c:pt idx="0">
                  <c:v>1127.52</c:v>
                </c:pt>
                <c:pt idx="1">
                  <c:v>1221.4799999999998</c:v>
                </c:pt>
                <c:pt idx="2">
                  <c:v>1284.1199999999999</c:v>
                </c:pt>
                <c:pt idx="3">
                  <c:v>1421.9280000000001</c:v>
                </c:pt>
                <c:pt idx="4">
                  <c:v>1353.0239999999999</c:v>
                </c:pt>
                <c:pt idx="5">
                  <c:v>1334.232</c:v>
                </c:pt>
                <c:pt idx="6">
                  <c:v>1309.1759999999997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B9-40EC-9595-260927339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72959"/>
        <c:axId val="1398005439"/>
      </c:scatterChart>
      <c:scatterChart>
        <c:scatterStyle val="smoothMarker"/>
        <c:varyColors val="0"/>
        <c:ser>
          <c:idx val="1"/>
          <c:order val="1"/>
          <c:tx>
            <c:strRef>
              <c:f>[1]Sheet8!$Z$25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[1]Sheet8!$Z$26:$Z$33</c:f>
              <c:numCache>
                <c:formatCode>General</c:formatCode>
                <c:ptCount val="8"/>
                <c:pt idx="0">
                  <c:v>46.218973551372976</c:v>
                </c:pt>
                <c:pt idx="1">
                  <c:v>49.114182795885483</c:v>
                </c:pt>
                <c:pt idx="2">
                  <c:v>51.46405199373428</c:v>
                </c:pt>
                <c:pt idx="3">
                  <c:v>57.65831104448651</c:v>
                </c:pt>
                <c:pt idx="4">
                  <c:v>56.565671765154292</c:v>
                </c:pt>
                <c:pt idx="5">
                  <c:v>59.355674999990271</c:v>
                </c:pt>
                <c:pt idx="6">
                  <c:v>66.747665646566247</c:v>
                </c:pt>
                <c:pt idx="7">
                  <c:v>77.530878066473903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B9-40EC-9595-260927339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86719"/>
        <c:axId val="1397997119"/>
      </c:scatterChart>
      <c:valAx>
        <c:axId val="131627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2195657745878439"/>
              <c:y val="0.59954142308509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5439"/>
        <c:crosses val="autoZero"/>
        <c:crossBetween val="midCat"/>
      </c:valAx>
      <c:valAx>
        <c:axId val="139800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272959"/>
        <c:crosses val="autoZero"/>
        <c:crossBetween val="midCat"/>
      </c:valAx>
      <c:valAx>
        <c:axId val="13979971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6719"/>
        <c:crosses val="max"/>
        <c:crossBetween val="midCat"/>
      </c:valAx>
      <c:valAx>
        <c:axId val="1397986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97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997200349956257"/>
          <c:y val="0.61631889763779524"/>
          <c:w val="0.5833891076115486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(8)comparision between effeciency curive and energy curive in pickup 2 in 20/1/2018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19625228938785"/>
          <c:y val="0.849138459025764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2771666520612"/>
          <c:y val="8.3466885794781759E-2"/>
          <c:w val="0.72369903762029741"/>
          <c:h val="0.66338692038495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[1]Sheet8!$Y$36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[1]Sheet8!$Y$37:$Y$44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1334.232</c:v>
                </c:pt>
                <c:pt idx="2">
                  <c:v>1446.9839999999999</c:v>
                </c:pt>
                <c:pt idx="3">
                  <c:v>1503.36</c:v>
                </c:pt>
                <c:pt idx="4">
                  <c:v>1415.664</c:v>
                </c:pt>
                <c:pt idx="5">
                  <c:v>1327.9679999999998</c:v>
                </c:pt>
                <c:pt idx="6">
                  <c:v>1378.08</c:v>
                </c:pt>
                <c:pt idx="7">
                  <c:v>1359.288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E5-4A3E-A641-A985C377F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34943"/>
        <c:axId val="1306666415"/>
      </c:scatterChart>
      <c:scatterChart>
        <c:scatterStyle val="smoothMarker"/>
        <c:varyColors val="0"/>
        <c:ser>
          <c:idx val="1"/>
          <c:order val="1"/>
          <c:tx>
            <c:strRef>
              <c:f>[1]Sheet8!$Z$36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[1]Sheet8!$Z$37:$Z$44</c:f>
              <c:numCache>
                <c:formatCode>General</c:formatCode>
                <c:ptCount val="8"/>
                <c:pt idx="0">
                  <c:v>53.897058983143239</c:v>
                </c:pt>
                <c:pt idx="1">
                  <c:v>53.596612631782058</c:v>
                </c:pt>
                <c:pt idx="2">
                  <c:v>57.908988523587581</c:v>
                </c:pt>
                <c:pt idx="3">
                  <c:v>60.838424915014954</c:v>
                </c:pt>
                <c:pt idx="4">
                  <c:v>59.012026405828877</c:v>
                </c:pt>
                <c:pt idx="5">
                  <c:v>58.799134411389289</c:v>
                </c:pt>
                <c:pt idx="6">
                  <c:v>69.586541737587169</c:v>
                </c:pt>
                <c:pt idx="7">
                  <c:v>78.778434127750302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E5-4A3E-A641-A985C377F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87503"/>
        <c:axId val="1396802479"/>
      </c:scatterChart>
      <c:valAx>
        <c:axId val="140943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7653283837092"/>
              <c:y val="0.66160834592299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66415"/>
        <c:crosses val="autoZero"/>
        <c:crossBetween val="midCat"/>
      </c:valAx>
      <c:valAx>
        <c:axId val="1306666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34943"/>
        <c:crosses val="autoZero"/>
        <c:crossBetween val="midCat"/>
      </c:valAx>
      <c:valAx>
        <c:axId val="13968024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87503"/>
        <c:crosses val="max"/>
        <c:crossBetween val="midCat"/>
      </c:valAx>
      <c:valAx>
        <c:axId val="1396787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802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497200349956257"/>
          <c:y val="0.16261519393409152"/>
          <c:w val="0.4639446631671040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1154903639744"/>
          <c:y val="7.9417492168317685E-2"/>
          <c:w val="0.8188268339153032"/>
          <c:h val="0.607861266686807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[1]Sheet1!$E$107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[1]Sheet1!$D$108:$D$115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4.6183838752699262E-3</c:v>
                </c:pt>
                <c:pt idx="5">
                  <c:v>4.8585359028942262E-3</c:v>
                </c:pt>
                <c:pt idx="6">
                  <c:v>4.6829665132595106E-3</c:v>
                </c:pt>
                <c:pt idx="7">
                  <c:v>4.661716941519109E-3</c:v>
                </c:pt>
              </c:numCache>
            </c:numRef>
          </c:xVal>
          <c:yVal>
            <c:numRef>
              <c:f>[1]Sheet1!$E$108:$E$115</c:f>
              <c:numCache>
                <c:formatCode>General</c:formatCode>
                <c:ptCount val="8"/>
                <c:pt idx="0">
                  <c:v>41.030410254365115</c:v>
                </c:pt>
                <c:pt idx="1">
                  <c:v>38.846074772448304</c:v>
                </c:pt>
                <c:pt idx="2">
                  <c:v>38.591711121144954</c:v>
                </c:pt>
                <c:pt idx="3">
                  <c:v>40.146935567275932</c:v>
                </c:pt>
                <c:pt idx="4">
                  <c:v>41.401409882179749</c:v>
                </c:pt>
                <c:pt idx="5">
                  <c:v>41.93110825633832</c:v>
                </c:pt>
                <c:pt idx="6">
                  <c:v>48.438876517828426</c:v>
                </c:pt>
                <c:pt idx="7">
                  <c:v>55.064733280874179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35-4B01-AABE-CAD2569D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139679"/>
        <c:axId val="857576655"/>
      </c:scatterChart>
      <c:valAx>
        <c:axId val="85513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layout>
            <c:manualLayout>
              <c:xMode val="edge"/>
              <c:yMode val="edge"/>
              <c:x val="0.1596384681535091"/>
              <c:y val="0.81853777313980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576655"/>
        <c:crosses val="autoZero"/>
        <c:crossBetween val="midCat"/>
      </c:valAx>
      <c:valAx>
        <c:axId val="85757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1.8140417171947979E-2"/>
              <c:y val="0.17550188019135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139679"/>
        <c:crosses val="autoZero"/>
        <c:crossBetween val="midCat"/>
      </c:valAx>
      <c:spPr>
        <a:noFill/>
        <a:ln>
          <a:solidFill>
            <a:schemeClr val="accent2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(10)comparision between effeciency curive and energy curive in pickup 2 in 25/1/2018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6286705492798947"/>
          <c:y val="0.8522261269814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43121011422257E-2"/>
          <c:y val="4.6297078720940063E-2"/>
          <c:w val="0.84150481189851267"/>
          <c:h val="0.689058398950131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[1]Sheet8!$Y$47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[1]Sheet8!$Y$48:$Y$55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1265.3279999999997</c:v>
                </c:pt>
                <c:pt idx="2">
                  <c:v>1315.4399999999998</c:v>
                </c:pt>
                <c:pt idx="3">
                  <c:v>1346.7599999999998</c:v>
                </c:pt>
                <c:pt idx="4">
                  <c:v>1315.4399999999998</c:v>
                </c:pt>
                <c:pt idx="5">
                  <c:v>1234.0079999999998</c:v>
                </c:pt>
                <c:pt idx="6">
                  <c:v>1158.8399999999999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61-4D74-91F7-B0D259FA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481231"/>
        <c:axId val="1396794991"/>
      </c:scatterChart>
      <c:scatterChart>
        <c:scatterStyle val="smoothMarker"/>
        <c:varyColors val="0"/>
        <c:ser>
          <c:idx val="1"/>
          <c:order val="1"/>
          <c:tx>
            <c:strRef>
              <c:f>[1]Sheet8!$Z$47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[1]Sheet8!$Z$48:$Z$55</c:f>
              <c:numCache>
                <c:formatCode>General</c:formatCode>
                <c:ptCount val="8"/>
                <c:pt idx="0">
                  <c:v>53.877172331660795</c:v>
                </c:pt>
                <c:pt idx="1">
                  <c:v>50.784522970997578</c:v>
                </c:pt>
                <c:pt idx="2">
                  <c:v>52.574266217690067</c:v>
                </c:pt>
                <c:pt idx="3">
                  <c:v>54.396985365038688</c:v>
                </c:pt>
                <c:pt idx="4">
                  <c:v>54.680475503394973</c:v>
                </c:pt>
                <c:pt idx="5">
                  <c:v>54.390984653935917</c:v>
                </c:pt>
                <c:pt idx="6">
                  <c:v>57.977752342574703</c:v>
                </c:pt>
                <c:pt idx="7">
                  <c:v>66.09959270114031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61-4D74-91F7-B0D259FA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93743"/>
        <c:axId val="1396797071"/>
      </c:scatterChart>
      <c:valAx>
        <c:axId val="142148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80771026630202125"/>
              <c:y val="0.647967233160518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4991"/>
        <c:crosses val="autoZero"/>
        <c:crossBetween val="midCat"/>
      </c:valAx>
      <c:valAx>
        <c:axId val="1396794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Qu</a:t>
                </a:r>
                <a:r>
                  <a:rPr lang="en-US" sz="8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1481231"/>
        <c:crosses val="autoZero"/>
        <c:crossBetween val="midCat"/>
      </c:valAx>
      <c:valAx>
        <c:axId val="13967970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800" b="1" i="0" u="none" strike="noStrike" baseline="0">
                    <a:effectLst/>
                  </a:rPr>
                  <a:t>ζ%</a:t>
                </a:r>
                <a:r>
                  <a:rPr lang="el-GR" sz="8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3743"/>
        <c:crosses val="max"/>
        <c:crossBetween val="midCat"/>
      </c:valAx>
      <c:valAx>
        <c:axId val="1396793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7970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579371691166596E-2"/>
          <c:y val="0.59876239428404787"/>
          <c:w val="0.43497073446024026"/>
          <c:h val="7.2533902012248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(12)comparision between effeciency curive and energy curive in pickup 2 in 30/1/2018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3120896590061262"/>
          <c:y val="0.853890900442287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358597808556994E-2"/>
          <c:y val="7.1484974218558345E-2"/>
          <c:w val="0.84150481189851267"/>
          <c:h val="0.7168361767279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[1]Sheet8!$Y$58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[1]Sheet8!$Y$59:$Y$66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1315.4399999999998</c:v>
                </c:pt>
                <c:pt idx="2">
                  <c:v>1315.4399999999998</c:v>
                </c:pt>
                <c:pt idx="3">
                  <c:v>1365.5519999999997</c:v>
                </c:pt>
                <c:pt idx="4">
                  <c:v>1240.2719999999997</c:v>
                </c:pt>
                <c:pt idx="5">
                  <c:v>1221.4799999999998</c:v>
                </c:pt>
                <c:pt idx="6">
                  <c:v>1221.4799999999998</c:v>
                </c:pt>
                <c:pt idx="7">
                  <c:v>1190.1599999999999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C9-4CD7-87C2-CAE5B4857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742927"/>
        <c:axId val="1398002527"/>
      </c:scatterChart>
      <c:scatterChart>
        <c:scatterStyle val="smoothMarker"/>
        <c:varyColors val="0"/>
        <c:ser>
          <c:idx val="1"/>
          <c:order val="1"/>
          <c:tx>
            <c:strRef>
              <c:f>[1]Sheet8!$Z$58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[1]Sheet8!$Z$59:$Z$66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C9-4CD7-87C2-CAE5B4857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97951"/>
        <c:axId val="1398007103"/>
      </c:scatterChart>
      <c:valAx>
        <c:axId val="1373742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638195126675984"/>
              <c:y val="0.703865947449943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2527"/>
        <c:crosses val="autoZero"/>
        <c:crossBetween val="midCat"/>
      </c:valAx>
      <c:valAx>
        <c:axId val="1398002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742927"/>
        <c:crosses val="autoZero"/>
        <c:crossBetween val="midCat"/>
      </c:valAx>
      <c:valAx>
        <c:axId val="139800710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7951"/>
        <c:crosses val="max"/>
        <c:crossBetween val="midCat"/>
      </c:valAx>
      <c:valAx>
        <c:axId val="13979979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07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194225721784822E-2"/>
          <c:y val="0.56539297171186931"/>
          <c:w val="0.4361668853893263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(14)comparision between effeciency curive and energy curive in pickup 2 in 2/2/2018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0631884206382508"/>
          <c:y val="0.897623757786352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32108578235293"/>
          <c:y val="7.6106957008131054E-2"/>
          <c:w val="0.75396422196653323"/>
          <c:h val="0.63097951297754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[1]Sheet8!$Y$69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[1]Sheet8!$Y$70:$Y$77</c:f>
              <c:numCache>
                <c:formatCode>General</c:formatCode>
                <c:ptCount val="8"/>
                <c:pt idx="0">
                  <c:v>1221.4799999999998</c:v>
                </c:pt>
                <c:pt idx="1">
                  <c:v>1190.1599999999999</c:v>
                </c:pt>
                <c:pt idx="2">
                  <c:v>1158.8399999999999</c:v>
                </c:pt>
                <c:pt idx="3">
                  <c:v>939.59999999999991</c:v>
                </c:pt>
                <c:pt idx="4">
                  <c:v>970.91999999999985</c:v>
                </c:pt>
                <c:pt idx="5">
                  <c:v>970.91999999999985</c:v>
                </c:pt>
                <c:pt idx="6">
                  <c:v>970.91999999999985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17-41A1-99DB-31F47DE8A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12943"/>
        <c:axId val="1397987967"/>
      </c:scatterChart>
      <c:scatterChart>
        <c:scatterStyle val="smoothMarker"/>
        <c:varyColors val="0"/>
        <c:ser>
          <c:idx val="1"/>
          <c:order val="1"/>
          <c:tx>
            <c:strRef>
              <c:f>[1]Sheet8!$Z$69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[1]Sheet8!$Z$70:$Z$77</c:f>
              <c:numCache>
                <c:formatCode>General</c:formatCode>
                <c:ptCount val="8"/>
                <c:pt idx="0">
                  <c:v>50.005965292187646</c:v>
                </c:pt>
                <c:pt idx="1">
                  <c:v>47.696358772442892</c:v>
                </c:pt>
                <c:pt idx="2">
                  <c:v>46.202960128161656</c:v>
                </c:pt>
                <c:pt idx="3">
                  <c:v>37.816336824916249</c:v>
                </c:pt>
                <c:pt idx="4">
                  <c:v>40.146225275542747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17-41A1-99DB-31F47DE8A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012511"/>
        <c:axId val="1398024159"/>
      </c:scatterChart>
      <c:valAx>
        <c:axId val="140941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5010264437642915"/>
              <c:y val="0.61123170556234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7967"/>
        <c:crosses val="autoZero"/>
        <c:crossBetween val="midCat"/>
      </c:valAx>
      <c:valAx>
        <c:axId val="139798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111111111111112E-2"/>
              <c:y val="0.41470419657695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12943"/>
        <c:crosses val="autoZero"/>
        <c:crossBetween val="midCat"/>
      </c:valAx>
      <c:valAx>
        <c:axId val="1398024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545239456490015"/>
              <c:y val="0.411439308442385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12511"/>
        <c:crosses val="max"/>
        <c:crossBetween val="midCat"/>
      </c:valAx>
      <c:valAx>
        <c:axId val="13980125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24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33987466374837"/>
          <c:y val="0.4984672646415057"/>
          <c:w val="0.4639446631671040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(16)comparision between effeciency curive and energy curive in pickup 2 in 5/2/2018</a:t>
            </a:r>
            <a:endParaRPr lang="en-US" sz="800">
              <a:effectLst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ar-IQ" sz="800" b="0" i="0" u="none" strike="noStrike" baseline="0"/>
              <a:t> </a:t>
            </a:r>
            <a:endParaRPr lang="en-US" sz="800"/>
          </a:p>
        </c:rich>
      </c:tx>
      <c:layout>
        <c:manualLayout>
          <c:xMode val="edge"/>
          <c:yMode val="edge"/>
          <c:x val="0.10026387083053927"/>
          <c:y val="0.801266808368467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378523792152021E-2"/>
          <c:y val="3.543809522841835E-2"/>
          <c:w val="0.78460326722687002"/>
          <c:h val="0.65875729075532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[1]Sheet8!$Y$83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[1]Sheet8!$Y$84:$Y$91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1327.9679999999998</c:v>
                </c:pt>
                <c:pt idx="2">
                  <c:v>1252.8</c:v>
                </c:pt>
                <c:pt idx="3">
                  <c:v>1096.1999999999998</c:v>
                </c:pt>
                <c:pt idx="4">
                  <c:v>1096.1999999999998</c:v>
                </c:pt>
                <c:pt idx="5">
                  <c:v>1096.1999999999998</c:v>
                </c:pt>
                <c:pt idx="6">
                  <c:v>1089.9359999999997</c:v>
                </c:pt>
                <c:pt idx="7">
                  <c:v>1102.4639999999999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91-485A-940C-111793EDF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45343"/>
        <c:axId val="1398009599"/>
      </c:scatterChart>
      <c:scatterChart>
        <c:scatterStyle val="smoothMarker"/>
        <c:varyColors val="0"/>
        <c:ser>
          <c:idx val="1"/>
          <c:order val="1"/>
          <c:tx>
            <c:strRef>
              <c:f>[1]Sheet8!$Z$83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[1]Sheet8!$X$84:$X$91</c:f>
              <c:numCache>
                <c:formatCode>General</c:formatCode>
                <c:ptCount val="8"/>
                <c:pt idx="0">
                  <c:v>1.535067125796493E-3</c:v>
                </c:pt>
                <c:pt idx="1">
                  <c:v>2.3029022447346539E-3</c:v>
                </c:pt>
                <c:pt idx="2">
                  <c:v>5.9739289217221429E-3</c:v>
                </c:pt>
                <c:pt idx="3">
                  <c:v>8.0361230014921077E-3</c:v>
                </c:pt>
                <c:pt idx="4">
                  <c:v>7.6304378962632983E-3</c:v>
                </c:pt>
                <c:pt idx="5">
                  <c:v>8.1602246529249075E-3</c:v>
                </c:pt>
                <c:pt idx="6">
                  <c:v>8.9007726611400884E-3</c:v>
                </c:pt>
                <c:pt idx="7">
                  <c:v>9.8346264026153967E-3</c:v>
                </c:pt>
              </c:numCache>
            </c:numRef>
          </c:xVal>
          <c:yVal>
            <c:numRef>
              <c:f>[1]Sheet8!$Z$84:$Z$91</c:f>
              <c:numCache>
                <c:formatCode>General</c:formatCode>
                <c:ptCount val="8"/>
                <c:pt idx="0">
                  <c:v>53.847698665539703</c:v>
                </c:pt>
                <c:pt idx="1">
                  <c:v>53.185747619752824</c:v>
                </c:pt>
                <c:pt idx="2">
                  <c:v>49.894254354223335</c:v>
                </c:pt>
                <c:pt idx="3">
                  <c:v>44.045990171178232</c:v>
                </c:pt>
                <c:pt idx="4">
                  <c:v>45.213437956128786</c:v>
                </c:pt>
                <c:pt idx="5">
                  <c:v>47.707937410860168</c:v>
                </c:pt>
                <c:pt idx="6">
                  <c:v>53.157657814752767</c:v>
                </c:pt>
                <c:pt idx="7">
                  <c:v>60.235119790738793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91-485A-940C-111793EDF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028735"/>
        <c:axId val="1398020415"/>
      </c:scatterChart>
      <c:valAx>
        <c:axId val="1409445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4481669717200749"/>
              <c:y val="0.60419216829088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9599"/>
        <c:crosses val="autoZero"/>
        <c:crossBetween val="midCat"/>
      </c:valAx>
      <c:valAx>
        <c:axId val="139800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45343"/>
        <c:crosses val="autoZero"/>
        <c:crossBetween val="midCat"/>
      </c:valAx>
      <c:valAx>
        <c:axId val="13980204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28735"/>
        <c:crosses val="max"/>
        <c:crossBetween val="midCat"/>
      </c:valAx>
      <c:valAx>
        <c:axId val="13980287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204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941644794400705"/>
          <c:y val="0.49594852726742489"/>
          <c:w val="0.2917224409448818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(18)comparision between effeciency curive and energy curive in pickup 2 in 7/2/2018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6475279808655405"/>
          <c:y val="0.922916455898215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81718223156307"/>
          <c:y val="9.4447064701995972E-2"/>
          <c:w val="0.72369903762029741"/>
          <c:h val="0.695794327792359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[1]Sheet8!$Y$95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[1]Sheet8!$Y$96:$Y$103</c:f>
              <c:numCache>
                <c:formatCode>General</c:formatCode>
                <c:ptCount val="8"/>
                <c:pt idx="0">
                  <c:v>1284.1199999999999</c:v>
                </c:pt>
                <c:pt idx="1">
                  <c:v>1252.8</c:v>
                </c:pt>
                <c:pt idx="2">
                  <c:v>1252.8</c:v>
                </c:pt>
                <c:pt idx="3">
                  <c:v>820.58400000000006</c:v>
                </c:pt>
                <c:pt idx="4">
                  <c:v>795.52799999999991</c:v>
                </c:pt>
                <c:pt idx="5">
                  <c:v>782.99999999999989</c:v>
                </c:pt>
                <c:pt idx="6">
                  <c:v>789.26400000000001</c:v>
                </c:pt>
                <c:pt idx="7">
                  <c:v>776.73599999999988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7C-4C54-BF77-4814CF6D0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21967"/>
        <c:axId val="1397998783"/>
      </c:scatterChart>
      <c:scatterChart>
        <c:scatterStyle val="smoothMarker"/>
        <c:varyColors val="0"/>
        <c:ser>
          <c:idx val="1"/>
          <c:order val="1"/>
          <c:tx>
            <c:strRef>
              <c:f>[1]Sheet8!$Z$95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[1]Sheet8!$X$96:$X$103</c:f>
              <c:numCache>
                <c:formatCode>General</c:formatCode>
                <c:ptCount val="8"/>
                <c:pt idx="0">
                  <c:v>9.2103970194061427E-4</c:v>
                </c:pt>
                <c:pt idx="1">
                  <c:v>2.6018514768081217E-3</c:v>
                </c:pt>
                <c:pt idx="2">
                  <c:v>2.9839054206511118E-3</c:v>
                </c:pt>
                <c:pt idx="3">
                  <c:v>6.4187666634043326E-3</c:v>
                </c:pt>
                <c:pt idx="4">
                  <c:v>6.2748984235956647E-3</c:v>
                </c:pt>
                <c:pt idx="5">
                  <c:v>7.0444836458715713E-3</c:v>
                </c:pt>
                <c:pt idx="6">
                  <c:v>7.7426854192807881E-3</c:v>
                </c:pt>
                <c:pt idx="7">
                  <c:v>8.7644855299282842E-3</c:v>
                </c:pt>
              </c:numCache>
            </c:numRef>
          </c:xVal>
          <c:yVal>
            <c:numRef>
              <c:f>[1]Sheet8!$Z$96:$Z$103</c:f>
              <c:numCache>
                <c:formatCode>General</c:formatCode>
                <c:ptCount val="8"/>
                <c:pt idx="0">
                  <c:v>52.565577869154708</c:v>
                </c:pt>
                <c:pt idx="1">
                  <c:v>50.147685079157156</c:v>
                </c:pt>
                <c:pt idx="2">
                  <c:v>49.843156146556169</c:v>
                </c:pt>
                <c:pt idx="3">
                  <c:v>32.919607648268638</c:v>
                </c:pt>
                <c:pt idx="4">
                  <c:v>32.733491102466949</c:v>
                </c:pt>
                <c:pt idx="5">
                  <c:v>33.943573505953481</c:v>
                </c:pt>
                <c:pt idx="6">
                  <c:v>38.193892904770209</c:v>
                </c:pt>
                <c:pt idx="7">
                  <c:v>41.893485738919232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7C-4C54-BF77-4814CF6D0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88383"/>
        <c:axId val="1397985471"/>
      </c:scatterChart>
      <c:valAx>
        <c:axId val="1397721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7084925944957849"/>
              <c:y val="0.71525289126817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8783"/>
        <c:crosses val="autoZero"/>
        <c:crossBetween val="midCat"/>
      </c:valAx>
      <c:valAx>
        <c:axId val="139799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721967"/>
        <c:crosses val="autoZero"/>
        <c:crossBetween val="midCat"/>
      </c:valAx>
      <c:valAx>
        <c:axId val="1397985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8383"/>
        <c:crosses val="max"/>
        <c:crossBetween val="midCat"/>
      </c:valAx>
      <c:valAx>
        <c:axId val="13979883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854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163867016622924"/>
          <c:y val="0.66054809354400212"/>
          <c:w val="0.4861668853893263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(20)comparision between effeciency curive and energy curive in pickup 2 in 11/2/2018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48021161979474"/>
          <c:y val="0.83865538316381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91490481274982"/>
          <c:y val="5.0946399487350448E-2"/>
          <c:w val="0.77369903762029746"/>
          <c:h val="0.669590624088655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[1]Sheet8!$Y$107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[1]Sheet8!$Y$108:$Y$115</c:f>
              <c:numCache>
                <c:formatCode>General</c:formatCode>
                <c:ptCount val="8"/>
                <c:pt idx="0">
                  <c:v>1259.0639999999999</c:v>
                </c:pt>
                <c:pt idx="1">
                  <c:v>1221.4799999999998</c:v>
                </c:pt>
                <c:pt idx="2">
                  <c:v>1127.52</c:v>
                </c:pt>
                <c:pt idx="3">
                  <c:v>1127.52</c:v>
                </c:pt>
                <c:pt idx="4">
                  <c:v>1133.7839999999999</c:v>
                </c:pt>
                <c:pt idx="5">
                  <c:v>1114.9919999999997</c:v>
                </c:pt>
                <c:pt idx="6">
                  <c:v>1108.7280000000001</c:v>
                </c:pt>
                <c:pt idx="7">
                  <c:v>1096.1999999999998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15-46F2-892A-1090E72A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405279"/>
        <c:axId val="1417143487"/>
      </c:scatterChart>
      <c:scatterChart>
        <c:scatterStyle val="smoothMarker"/>
        <c:varyColors val="0"/>
        <c:ser>
          <c:idx val="1"/>
          <c:order val="1"/>
          <c:tx>
            <c:strRef>
              <c:f>[1]Sheet8!$Z$107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[1]Sheet8!$X$108:$X$115</c:f>
              <c:numCache>
                <c:formatCode>General</c:formatCode>
                <c:ptCount val="8"/>
                <c:pt idx="0">
                  <c:v>2.5586692218408963E-3</c:v>
                </c:pt>
                <c:pt idx="1">
                  <c:v>3.0007164420689895E-3</c:v>
                </c:pt>
                <c:pt idx="2">
                  <c:v>4.4716016779228025E-3</c:v>
                </c:pt>
                <c:pt idx="3">
                  <c:v>4.5064358350480347E-3</c:v>
                </c:pt>
                <c:pt idx="4">
                  <c:v>5.1315376391888063E-3</c:v>
                </c:pt>
                <c:pt idx="5">
                  <c:v>5.938210547981832E-3</c:v>
                </c:pt>
                <c:pt idx="6">
                  <c:v>7.2045638665530964E-3</c:v>
                </c:pt>
                <c:pt idx="7">
                  <c:v>8.6574743199640605E-3</c:v>
                </c:pt>
              </c:numCache>
            </c:numRef>
          </c:xVal>
          <c:yVal>
            <c:numRef>
              <c:f>[1]Sheet8!$Z$108:$Z$115</c:f>
              <c:numCache>
                <c:formatCode>General</c:formatCode>
                <c:ptCount val="8"/>
                <c:pt idx="0">
                  <c:v>51.54445288204618</c:v>
                </c:pt>
                <c:pt idx="1">
                  <c:v>48.870868262112381</c:v>
                </c:pt>
                <c:pt idx="2">
                  <c:v>44.816180656813501</c:v>
                </c:pt>
                <c:pt idx="3">
                  <c:v>45.165302513185431</c:v>
                </c:pt>
                <c:pt idx="4">
                  <c:v>46.54444216568033</c:v>
                </c:pt>
                <c:pt idx="5">
                  <c:v>48.153143675020779</c:v>
                </c:pt>
                <c:pt idx="6">
                  <c:v>53.252677910904545</c:v>
                </c:pt>
                <c:pt idx="7">
                  <c:v>58.401989843351402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15-46F2-892A-1090E72A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39327"/>
        <c:axId val="1417140991"/>
      </c:scatterChart>
      <c:valAx>
        <c:axId val="1423405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8413306086168111"/>
              <c:y val="0.64303445856672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3487"/>
        <c:crosses val="autoZero"/>
        <c:crossBetween val="midCat"/>
      </c:valAx>
      <c:valAx>
        <c:axId val="141714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405279"/>
        <c:crosses val="autoZero"/>
        <c:crossBetween val="midCat"/>
      </c:valAx>
      <c:valAx>
        <c:axId val="141714099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39327"/>
        <c:crosses val="max"/>
        <c:crossBetween val="midCat"/>
      </c:valAx>
      <c:valAx>
        <c:axId val="14171393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409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01336768661936"/>
          <c:y val="4.8082322915294635E-2"/>
          <c:w val="0.3667224409448818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(22)comparision between effeciency curive and energy curive in pickup 2 in 13/2/2018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934591422418755"/>
          <c:y val="0.862650893638869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89916109129366"/>
          <c:y val="7.0574352637069682E-2"/>
          <c:w val="0.72369903762029741"/>
          <c:h val="0.6834795129775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[1]Sheet8!$Y$121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[1]Sheet8!$Y$122:$Y$129</c:f>
              <c:numCache>
                <c:formatCode>General</c:formatCode>
                <c:ptCount val="8"/>
                <c:pt idx="0">
                  <c:v>1284.1199999999999</c:v>
                </c:pt>
                <c:pt idx="1">
                  <c:v>1284.1199999999999</c:v>
                </c:pt>
                <c:pt idx="2">
                  <c:v>1240.2719999999997</c:v>
                </c:pt>
                <c:pt idx="3">
                  <c:v>1221.4799999999998</c:v>
                </c:pt>
                <c:pt idx="4">
                  <c:v>1221.4799999999998</c:v>
                </c:pt>
                <c:pt idx="5">
                  <c:v>1215.2159999999999</c:v>
                </c:pt>
                <c:pt idx="6">
                  <c:v>1208.952</c:v>
                </c:pt>
                <c:pt idx="7">
                  <c:v>1208.952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FD-4974-9B44-DBFB30B21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29967"/>
        <c:axId val="1245862815"/>
      </c:scatterChart>
      <c:scatterChart>
        <c:scatterStyle val="smoothMarker"/>
        <c:varyColors val="0"/>
        <c:ser>
          <c:idx val="1"/>
          <c:order val="1"/>
          <c:tx>
            <c:strRef>
              <c:f>[1]Sheet8!$Z$121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[1]Sheet8!$X$122:$X$129</c:f>
              <c:numCache>
                <c:formatCode>General</c:formatCode>
                <c:ptCount val="8"/>
                <c:pt idx="0">
                  <c:v>3.0709432403837446E-3</c:v>
                </c:pt>
                <c:pt idx="1">
                  <c:v>2.9995215061106376E-3</c:v>
                </c:pt>
                <c:pt idx="2">
                  <c:v>3.9712617214397207E-3</c:v>
                </c:pt>
                <c:pt idx="3">
                  <c:v>4.5000308815681877E-3</c:v>
                </c:pt>
                <c:pt idx="4">
                  <c:v>4.8130069481065619E-3</c:v>
                </c:pt>
                <c:pt idx="5">
                  <c:v>4.948437899183142E-3</c:v>
                </c:pt>
                <c:pt idx="6">
                  <c:v>5.4839208635403484E-3</c:v>
                </c:pt>
                <c:pt idx="7">
                  <c:v>6.0556518446718468E-3</c:v>
                </c:pt>
              </c:numCache>
            </c:numRef>
          </c:xVal>
          <c:yVal>
            <c:numRef>
              <c:f>[1]Sheet8!$Z$122:$Z$129</c:f>
              <c:numCache>
                <c:formatCode>General</c:formatCode>
                <c:ptCount val="8"/>
                <c:pt idx="0">
                  <c:v>52.579461784554319</c:v>
                </c:pt>
                <c:pt idx="1">
                  <c:v>51.356607419023895</c:v>
                </c:pt>
                <c:pt idx="2">
                  <c:v>49.254447177734846</c:v>
                </c:pt>
                <c:pt idx="3">
                  <c:v>48.85953529971475</c:v>
                </c:pt>
                <c:pt idx="4">
                  <c:v>50.03397214445279</c:v>
                </c:pt>
                <c:pt idx="5">
                  <c:v>52.290616609510764</c:v>
                </c:pt>
                <c:pt idx="6">
                  <c:v>57.650409528859406</c:v>
                </c:pt>
                <c:pt idx="7">
                  <c:v>63.660803555823655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FD-4974-9B44-DBFB30B21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850751"/>
        <c:axId val="1245859487"/>
      </c:scatterChart>
      <c:valAx>
        <c:axId val="1397729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41696710666907766"/>
              <c:y val="0.674185447222301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62815"/>
        <c:crosses val="autoZero"/>
        <c:crossBetween val="midCat"/>
      </c:valAx>
      <c:valAx>
        <c:axId val="1245862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555555555555555E-2"/>
              <c:y val="0.33204068241469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729967"/>
        <c:crosses val="autoZero"/>
        <c:crossBetween val="midCat"/>
      </c:valAx>
      <c:valAx>
        <c:axId val="124585948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50751"/>
        <c:crosses val="max"/>
        <c:crossBetween val="midCat"/>
      </c:valAx>
      <c:valAx>
        <c:axId val="1245850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5859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0533683289591"/>
          <c:y val="0.48668926800816559"/>
          <c:w val="0.3250557742782152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(24)comparision between effeciency curive and energy curive in pickup 2 in 16/2/2018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2226894393941884"/>
          <c:y val="0.875006297720031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84650757536426"/>
          <c:y val="6.6320718665751455E-2"/>
          <c:w val="0.72369903762029741"/>
          <c:h val="0.66801655001458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[1]Sheet8!$Y$135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[1]Sheet8!$Y$136:$Y$143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1284.1199999999999</c:v>
                </c:pt>
                <c:pt idx="2">
                  <c:v>1334.232</c:v>
                </c:pt>
                <c:pt idx="3">
                  <c:v>1378.08</c:v>
                </c:pt>
                <c:pt idx="4">
                  <c:v>1346.76</c:v>
                </c:pt>
                <c:pt idx="5">
                  <c:v>1327.9680000000001</c:v>
                </c:pt>
                <c:pt idx="6">
                  <c:v>1327.9680000000001</c:v>
                </c:pt>
                <c:pt idx="7">
                  <c:v>1321.704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C1-45D1-8548-1E944DAA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3679"/>
        <c:axId val="1396779599"/>
      </c:scatterChart>
      <c:scatterChart>
        <c:scatterStyle val="smoothMarker"/>
        <c:varyColors val="0"/>
        <c:ser>
          <c:idx val="1"/>
          <c:order val="1"/>
          <c:tx>
            <c:strRef>
              <c:f>[1]Sheet8!$Z$135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[1]Sheet8!$X$136:$X$143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[1]Sheet8!$Z$136:$Z$143</c:f>
              <c:numCache>
                <c:formatCode>General</c:formatCode>
                <c:ptCount val="8"/>
                <c:pt idx="0">
                  <c:v>53.87603948829922</c:v>
                </c:pt>
                <c:pt idx="1">
                  <c:v>51.339931011231002</c:v>
                </c:pt>
                <c:pt idx="2">
                  <c:v>52.942967701532929</c:v>
                </c:pt>
                <c:pt idx="3">
                  <c:v>55.049350593485457</c:v>
                </c:pt>
                <c:pt idx="4">
                  <c:v>55.048998522744817</c:v>
                </c:pt>
                <c:pt idx="5">
                  <c:v>56.942147973124733</c:v>
                </c:pt>
                <c:pt idx="6">
                  <c:v>62.890406778088071</c:v>
                </c:pt>
                <c:pt idx="7">
                  <c:v>68.828391467867846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C1-45D1-8548-1E944DAA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95823"/>
        <c:axId val="1396778351"/>
      </c:scatterChart>
      <c:valAx>
        <c:axId val="1416033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5214461449103831"/>
              <c:y val="0.68168889995086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79599"/>
        <c:crosses val="autoZero"/>
        <c:crossBetween val="midCat"/>
      </c:valAx>
      <c:valAx>
        <c:axId val="139677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033679"/>
        <c:crosses val="autoZero"/>
        <c:crossBetween val="midCat"/>
      </c:valAx>
      <c:valAx>
        <c:axId val="13967783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5823"/>
        <c:crosses val="max"/>
        <c:crossBetween val="midCat"/>
      </c:valAx>
      <c:valAx>
        <c:axId val="13967958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778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156915928306455"/>
          <c:y val="0.58009257325486407"/>
          <c:w val="0.33061132983377084"/>
          <c:h val="8.27551764362788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(26)comparision between effeciency curive and energy curive in pickup 2 in 19/2/2018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201764521454678"/>
          <c:y val="0.86058318705989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86442950278336"/>
          <c:y val="5.7491536702949958E-2"/>
          <c:w val="0.72303327552450003"/>
          <c:h val="0.6815714767989832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[1]Sheet8!$Y$148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[1]Sheet8!$Y$149:$Y$156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1296.6479999999999</c:v>
                </c:pt>
                <c:pt idx="2">
                  <c:v>1284.1199999999999</c:v>
                </c:pt>
                <c:pt idx="3">
                  <c:v>1202.6879999999999</c:v>
                </c:pt>
                <c:pt idx="4">
                  <c:v>1202.6879999999999</c:v>
                </c:pt>
                <c:pt idx="5">
                  <c:v>1215.2159999999999</c:v>
                </c:pt>
                <c:pt idx="6">
                  <c:v>1227.7439999999999</c:v>
                </c:pt>
                <c:pt idx="7">
                  <c:v>1234.0079999999998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DA-45B2-B62A-EB6F3F2E5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20143"/>
        <c:axId val="1199712047"/>
      </c:scatterChart>
      <c:scatterChart>
        <c:scatterStyle val="smoothMarker"/>
        <c:varyColors val="0"/>
        <c:ser>
          <c:idx val="1"/>
          <c:order val="1"/>
          <c:tx>
            <c:strRef>
              <c:f>[1]Sheet8!$Z$148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[1]Sheet8!$X$149:$X$156</c:f>
              <c:numCache>
                <c:formatCode>General</c:formatCode>
                <c:ptCount val="8"/>
                <c:pt idx="0">
                  <c:v>2.3558296871866069E-3</c:v>
                </c:pt>
                <c:pt idx="1">
                  <c:v>2.4981590163410134E-3</c:v>
                </c:pt>
                <c:pt idx="2">
                  <c:v>3.0729604594408955E-3</c:v>
                </c:pt>
                <c:pt idx="3">
                  <c:v>4.8373345299570344E-3</c:v>
                </c:pt>
                <c:pt idx="4">
                  <c:v>4.9970585952788023E-3</c:v>
                </c:pt>
                <c:pt idx="5">
                  <c:v>5.3418184883822113E-3</c:v>
                </c:pt>
                <c:pt idx="6">
                  <c:v>5.4102762683861834E-3</c:v>
                </c:pt>
                <c:pt idx="7">
                  <c:v>5.5391527136608911E-3</c:v>
                </c:pt>
              </c:numCache>
            </c:numRef>
          </c:xVal>
          <c:yVal>
            <c:numRef>
              <c:f>[1]Sheet8!$Z$149:$Z$156</c:f>
              <c:numCache>
                <c:formatCode>General</c:formatCode>
                <c:ptCount val="8"/>
                <c:pt idx="0">
                  <c:v>53.894827890656508</c:v>
                </c:pt>
                <c:pt idx="1">
                  <c:v>51.827726275528676</c:v>
                </c:pt>
                <c:pt idx="2">
                  <c:v>50.916774002286978</c:v>
                </c:pt>
                <c:pt idx="3">
                  <c:v>47.98189023641207</c:v>
                </c:pt>
                <c:pt idx="4">
                  <c:v>49.060427819091174</c:v>
                </c:pt>
                <c:pt idx="5">
                  <c:v>51.931706369423011</c:v>
                </c:pt>
                <c:pt idx="6">
                  <c:v>57.760297624813248</c:v>
                </c:pt>
                <c:pt idx="7">
                  <c:v>63.584732668644165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DA-45B2-B62A-EB6F3F2E5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86751"/>
        <c:axId val="1417187167"/>
      </c:scatterChart>
      <c:valAx>
        <c:axId val="1335920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6825348712216424"/>
              <c:y val="0.66903134270604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2047"/>
        <c:crosses val="autoZero"/>
        <c:crossBetween val="midCat"/>
      </c:valAx>
      <c:valAx>
        <c:axId val="119971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920143"/>
        <c:crosses val="autoZero"/>
        <c:crossBetween val="midCat"/>
      </c:valAx>
      <c:valAx>
        <c:axId val="141718716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2703282825514521"/>
              <c:y val="0.328873661465904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86751"/>
        <c:crosses val="max"/>
        <c:crossBetween val="midCat"/>
      </c:valAx>
      <c:valAx>
        <c:axId val="1417186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87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05094704900891"/>
          <c:y val="0.49103933065524102"/>
          <c:w val="0.39266631732883728"/>
          <c:h val="7.74634702090545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(28)comparision between effeciency curive and energy curive in pickup 2 in 21/2/2018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459733158355209"/>
          <c:y val="0.85226170711417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3937007874018"/>
          <c:y val="4.8064956234358178E-2"/>
          <c:w val="0.72369903762029741"/>
          <c:h val="0.6783994049503261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[1]Sheet8!$Y$160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[1]Sheet8!$Y$161:$Y$168</c:f>
              <c:numCache>
                <c:formatCode>General</c:formatCode>
                <c:ptCount val="8"/>
                <c:pt idx="0">
                  <c:v>1597.32</c:v>
                </c:pt>
                <c:pt idx="1">
                  <c:v>1547.2080000000001</c:v>
                </c:pt>
                <c:pt idx="2">
                  <c:v>1503.36</c:v>
                </c:pt>
                <c:pt idx="3">
                  <c:v>1284.1199999999999</c:v>
                </c:pt>
                <c:pt idx="4">
                  <c:v>1315.4399999999998</c:v>
                </c:pt>
                <c:pt idx="5">
                  <c:v>1334.2319999999997</c:v>
                </c:pt>
                <c:pt idx="6">
                  <c:v>1365.5519999999997</c:v>
                </c:pt>
                <c:pt idx="7">
                  <c:v>1403.1359999999997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6C-415A-B188-5359A4D79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324223"/>
        <c:axId val="1245852831"/>
      </c:scatterChart>
      <c:scatterChart>
        <c:scatterStyle val="smoothMarker"/>
        <c:varyColors val="0"/>
        <c:ser>
          <c:idx val="1"/>
          <c:order val="1"/>
          <c:tx>
            <c:strRef>
              <c:f>[1]Sheet8!$Z$160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[1]Sheet8!$X$161:$X$168</c:f>
              <c:numCache>
                <c:formatCode>General</c:formatCode>
                <c:ptCount val="8"/>
                <c:pt idx="0">
                  <c:v>1.0242737770376549E-3</c:v>
                </c:pt>
                <c:pt idx="1">
                  <c:v>1.9985272130728106E-3</c:v>
                </c:pt>
                <c:pt idx="2">
                  <c:v>2.9738327026847364E-3</c:v>
                </c:pt>
                <c:pt idx="3">
                  <c:v>5.9843313772664332E-3</c:v>
                </c:pt>
                <c:pt idx="4">
                  <c:v>6.1188472595250613E-3</c:v>
                </c:pt>
                <c:pt idx="5">
                  <c:v>6.4101821860586532E-3</c:v>
                </c:pt>
                <c:pt idx="6">
                  <c:v>6.4688085817660871E-3</c:v>
                </c:pt>
                <c:pt idx="7">
                  <c:v>6.4408752484428951E-3</c:v>
                </c:pt>
              </c:numCache>
            </c:numRef>
          </c:xVal>
          <c:yVal>
            <c:numRef>
              <c:f>[1]Sheet8!$Z$161:$Z$168</c:f>
              <c:numCache>
                <c:formatCode>General</c:formatCode>
                <c:ptCount val="8"/>
                <c:pt idx="0">
                  <c:v>65.443719581511473</c:v>
                </c:pt>
                <c:pt idx="1">
                  <c:v>61.842745845679147</c:v>
                </c:pt>
                <c:pt idx="2">
                  <c:v>59.609881758774996</c:v>
                </c:pt>
                <c:pt idx="3">
                  <c:v>51.230664054502469</c:v>
                </c:pt>
                <c:pt idx="4">
                  <c:v>53.659842927130974</c:v>
                </c:pt>
                <c:pt idx="5">
                  <c:v>57.01780132312939</c:v>
                </c:pt>
                <c:pt idx="6">
                  <c:v>64.243596337802472</c:v>
                </c:pt>
                <c:pt idx="7">
                  <c:v>72.299391460793345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6C-415A-B188-5359A4D79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44319"/>
        <c:axId val="1417145151"/>
      </c:scatterChart>
      <c:valAx>
        <c:axId val="1405324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5164566929133858"/>
              <c:y val="0.6343826384796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852831"/>
        <c:crosses val="autoZero"/>
        <c:crossBetween val="midCat"/>
      </c:valAx>
      <c:valAx>
        <c:axId val="124585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324223"/>
        <c:crosses val="autoZero"/>
        <c:crossBetween val="midCat"/>
      </c:valAx>
      <c:valAx>
        <c:axId val="14171451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4319"/>
        <c:crosses val="max"/>
        <c:crossBetween val="midCat"/>
      </c:valAx>
      <c:valAx>
        <c:axId val="14171443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45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41644794400706"/>
          <c:y val="0.58854111986001745"/>
          <c:w val="0.4195002187226596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21747809692803"/>
          <c:y val="8.672430555909047E-2"/>
          <c:w val="0.83678459206683675"/>
          <c:h val="0.6310074805654002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[1]Sheet1!$E$135</c:f>
              <c:strCache>
                <c:ptCount val="1"/>
                <c:pt idx="0">
                  <c:v>%ζ1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[1]Sheet1!$D$136:$D$143</c:f>
              <c:numCache>
                <c:formatCode>General</c:formatCode>
                <c:ptCount val="8"/>
                <c:pt idx="0">
                  <c:v>1.5358750538308253E-3</c:v>
                </c:pt>
                <c:pt idx="1">
                  <c:v>1.4992737539491342E-3</c:v>
                </c:pt>
                <c:pt idx="2">
                  <c:v>1.6864204481043391E-3</c:v>
                </c:pt>
                <c:pt idx="3">
                  <c:v>1.9973205689613619E-3</c:v>
                </c:pt>
                <c:pt idx="4">
                  <c:v>2.7590716982129515E-3</c:v>
                </c:pt>
                <c:pt idx="5">
                  <c:v>3.2159367529822664E-3</c:v>
                </c:pt>
                <c:pt idx="6">
                  <c:v>3.4334822009350991E-3</c:v>
                </c:pt>
                <c:pt idx="7">
                  <c:v>3.6452847254383361E-3</c:v>
                </c:pt>
              </c:numCache>
            </c:numRef>
          </c:xVal>
          <c:yVal>
            <c:numRef>
              <c:f>[1]Sheet1!$E$136:$E$143</c:f>
              <c:numCache>
                <c:formatCode>General</c:formatCode>
                <c:ptCount val="8"/>
                <c:pt idx="0">
                  <c:v>43.61393672862318</c:v>
                </c:pt>
                <c:pt idx="1">
                  <c:v>46.331157254037727</c:v>
                </c:pt>
                <c:pt idx="2">
                  <c:v>49.214589694382724</c:v>
                </c:pt>
                <c:pt idx="3">
                  <c:v>50.044864175895874</c:v>
                </c:pt>
                <c:pt idx="4">
                  <c:v>49.416077743673256</c:v>
                </c:pt>
                <c:pt idx="5">
                  <c:v>51.033057145724989</c:v>
                </c:pt>
                <c:pt idx="6">
                  <c:v>56.364043810550612</c:v>
                </c:pt>
                <c:pt idx="7">
                  <c:v>61.978172411824119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FA-4058-90E8-28043A33C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148079"/>
        <c:axId val="854706543"/>
      </c:scatterChart>
      <c:valAx>
        <c:axId val="855148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the difference between heat-transfer water temperature at the entrance of the compound and ambient air temperature to the intensity of the radiation [ ( Tf,I –Ta)/I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4706543"/>
        <c:crosses val="autoZero"/>
        <c:crossBetween val="midCat"/>
      </c:valAx>
      <c:valAx>
        <c:axId val="85470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themal efficiency  </a:t>
                </a:r>
                <a:r>
                  <a:rPr lang="el-GR"/>
                  <a:t>%</a:t>
                </a:r>
                <a:r>
                  <a:rPr lang="en-US"/>
                  <a:t>  </a:t>
                </a:r>
                <a:r>
                  <a:rPr lang="el-GR"/>
                  <a:t>ζ</a:t>
                </a:r>
                <a:r>
                  <a:rPr lang="en-US"/>
                  <a:t>a1</a:t>
                </a:r>
              </a:p>
            </c:rich>
          </c:tx>
          <c:layout>
            <c:manualLayout>
              <c:xMode val="edge"/>
              <c:yMode val="edge"/>
              <c:x val="2.3773081259636366E-2"/>
              <c:y val="0.13520941407065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none" spc="0" baseline="0">
                  <a:ln w="0"/>
                  <a:solidFill>
                    <a:schemeClr val="tx1"/>
                  </a:solidFill>
                  <a:effectLst>
                    <a:outerShdw blurRad="38100" dist="19050" dir="2700000" algn="tl" rotWithShape="0">
                      <a:schemeClr val="dk1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148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800"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(30)comparision between effeciency curive and energy curive in pickup 2 in 23/2/2018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6077674212975787"/>
          <c:y val="0.9112601465283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53832804706461"/>
          <c:y val="6.8307616836150761E-2"/>
          <c:w val="0.76448600174978132"/>
          <c:h val="0.686087416156313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[1]Sheet8!$Y$172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[1]Sheet8!$Y$173:$Y$180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1409.3999999999999</c:v>
                </c:pt>
                <c:pt idx="3">
                  <c:v>1378.08</c:v>
                </c:pt>
                <c:pt idx="4">
                  <c:v>1378.08</c:v>
                </c:pt>
                <c:pt idx="5">
                  <c:v>1378.08</c:v>
                </c:pt>
                <c:pt idx="6">
                  <c:v>1378.08</c:v>
                </c:pt>
                <c:pt idx="7">
                  <c:v>1378.08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F4-43D1-B414-626C08ECF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04655"/>
        <c:axId val="1417169279"/>
      </c:scatterChart>
      <c:scatterChart>
        <c:scatterStyle val="smoothMarker"/>
        <c:varyColors val="0"/>
        <c:ser>
          <c:idx val="1"/>
          <c:order val="1"/>
          <c:tx>
            <c:strRef>
              <c:f>[1]Sheet8!$Z$172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[1]Sheet8!$X$173:$X$180</c:f>
              <c:numCache>
                <c:formatCode>General</c:formatCode>
                <c:ptCount val="8"/>
                <c:pt idx="0">
                  <c:v>3.074154975479144E-3</c:v>
                </c:pt>
                <c:pt idx="1">
                  <c:v>2.9972481720184881E-3</c:v>
                </c:pt>
                <c:pt idx="2">
                  <c:v>2.9718320502079361E-3</c:v>
                </c:pt>
                <c:pt idx="3">
                  <c:v>3.9847598021915433E-3</c:v>
                </c:pt>
                <c:pt idx="4">
                  <c:v>4.0713194090628976E-3</c:v>
                </c:pt>
                <c:pt idx="5">
                  <c:v>4.2595858794716992E-3</c:v>
                </c:pt>
                <c:pt idx="6">
                  <c:v>4.6747983636361186E-3</c:v>
                </c:pt>
                <c:pt idx="7">
                  <c:v>5.1009903903027447E-3</c:v>
                </c:pt>
              </c:numCache>
            </c:numRef>
          </c:xVal>
          <c:yVal>
            <c:numRef>
              <c:f>[1]Sheet8!$Z$173:$Z$180</c:f>
              <c:numCache>
                <c:formatCode>General</c:formatCode>
                <c:ptCount val="8"/>
                <c:pt idx="0">
                  <c:v>59.053287416964153</c:v>
                </c:pt>
                <c:pt idx="1">
                  <c:v>57.575938485206343</c:v>
                </c:pt>
                <c:pt idx="2">
                  <c:v>55.846667887507529</c:v>
                </c:pt>
                <c:pt idx="3">
                  <c:v>54.913177882041218</c:v>
                </c:pt>
                <c:pt idx="4">
                  <c:v>56.106038512413967</c:v>
                </c:pt>
                <c:pt idx="5">
                  <c:v>58.700501087823589</c:v>
                </c:pt>
                <c:pt idx="6">
                  <c:v>64.422461289596612</c:v>
                </c:pt>
                <c:pt idx="7">
                  <c:v>70.29572837068406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F4-43D1-B414-626C08ECF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58463"/>
        <c:axId val="1417160543"/>
      </c:scatterChart>
      <c:valAx>
        <c:axId val="1412504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78230325999820227"/>
              <c:y val="0.68199580577085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69279"/>
        <c:crosses val="autoZero"/>
        <c:crossBetween val="midCat"/>
      </c:valAx>
      <c:valAx>
        <c:axId val="141716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504655"/>
        <c:crosses val="autoZero"/>
        <c:crossBetween val="midCat"/>
      </c:valAx>
      <c:valAx>
        <c:axId val="141716054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58463"/>
        <c:crosses val="max"/>
        <c:crossBetween val="midCat"/>
      </c:valAx>
      <c:valAx>
        <c:axId val="14171584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60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63867016622927"/>
          <c:y val="0.48205963837853599"/>
          <c:w val="0.3278335520559930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(32)comparision between effeciency curive and energy curive in pickup 2 in 25/2/2018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5724271373521617"/>
          <c:y val="0.90816572497216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790364720962722E-2"/>
          <c:y val="6.9468971438502891E-2"/>
          <c:w val="0.81814348206474186"/>
          <c:h val="0.688109142607174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[1]Sheet8!$Y$184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[1]Sheet8!$Y$185:$Y$192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1403.1359999999997</c:v>
                </c:pt>
                <c:pt idx="3">
                  <c:v>1315.4399999999998</c:v>
                </c:pt>
                <c:pt idx="4">
                  <c:v>1284.1199999999999</c:v>
                </c:pt>
                <c:pt idx="5">
                  <c:v>1284.1199999999999</c:v>
                </c:pt>
                <c:pt idx="6">
                  <c:v>1315.4399999999998</c:v>
                </c:pt>
                <c:pt idx="7">
                  <c:v>1346.7599999999998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00-410B-BF2C-CB5491FAD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45743"/>
        <c:axId val="1397986303"/>
      </c:scatterChart>
      <c:scatterChart>
        <c:scatterStyle val="smoothMarker"/>
        <c:varyColors val="0"/>
        <c:ser>
          <c:idx val="1"/>
          <c:order val="1"/>
          <c:tx>
            <c:strRef>
              <c:f>[1]Sheet8!$Z$184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[1]Sheet8!$X$185:$X$192</c:f>
              <c:numCache>
                <c:formatCode>General</c:formatCode>
                <c:ptCount val="8"/>
                <c:pt idx="0">
                  <c:v>2.0504996619543888E-3</c:v>
                </c:pt>
                <c:pt idx="1">
                  <c:v>1.9979444260379091E-3</c:v>
                </c:pt>
                <c:pt idx="2">
                  <c:v>3.5640364625901962E-3</c:v>
                </c:pt>
                <c:pt idx="3">
                  <c:v>6.9654398391305848E-3</c:v>
                </c:pt>
                <c:pt idx="4">
                  <c:v>7.1115934567286786E-3</c:v>
                </c:pt>
                <c:pt idx="5">
                  <c:v>7.4310062714975506E-3</c:v>
                </c:pt>
                <c:pt idx="6">
                  <c:v>7.5503906367770449E-3</c:v>
                </c:pt>
                <c:pt idx="7">
                  <c:v>7.5782974728847135E-3</c:v>
                </c:pt>
              </c:numCache>
            </c:numRef>
          </c:xVal>
          <c:yVal>
            <c:numRef>
              <c:f>[1]Sheet8!$Z$185:$Z$192</c:f>
              <c:numCache>
                <c:formatCode>General</c:formatCode>
                <c:ptCount val="8"/>
                <c:pt idx="0">
                  <c:v>59.083917459418522</c:v>
                </c:pt>
                <c:pt idx="1">
                  <c:v>57.569569869626726</c:v>
                </c:pt>
                <c:pt idx="2">
                  <c:v>55.564754066366163</c:v>
                </c:pt>
                <c:pt idx="3">
                  <c:v>52.357818182776775</c:v>
                </c:pt>
                <c:pt idx="4">
                  <c:v>52.183653655168158</c:v>
                </c:pt>
                <c:pt idx="5">
                  <c:v>54.527450133459624</c:v>
                </c:pt>
                <c:pt idx="6">
                  <c:v>61.12052836456612</c:v>
                </c:pt>
                <c:pt idx="7">
                  <c:v>68.040986030548098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00-410B-BF2C-CB5491FAD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91295"/>
        <c:axId val="1397990047"/>
      </c:scatterChart>
      <c:valAx>
        <c:axId val="1335945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64829495283664795"/>
              <c:y val="0.688667321140792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6303"/>
        <c:crosses val="autoZero"/>
        <c:crossBetween val="midCat"/>
      </c:valAx>
      <c:valAx>
        <c:axId val="139798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945743"/>
        <c:crosses val="autoZero"/>
        <c:crossBetween val="midCat"/>
      </c:valAx>
      <c:valAx>
        <c:axId val="13979900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1295"/>
        <c:crosses val="max"/>
        <c:crossBetween val="midCat"/>
      </c:valAx>
      <c:valAx>
        <c:axId val="139799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9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86089238845141"/>
          <c:y val="0.49131889763779518"/>
          <c:w val="0.3556113298337708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(34)comparision between effeciency curive and energy curive in pickup 2 in 27/2/2018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4020449939993615"/>
          <c:y val="0.9201944100711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3935799162032"/>
          <c:y val="7.8442181094222019E-2"/>
          <c:w val="0.72369903762029741"/>
          <c:h val="0.6726461796442112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[1]Sheet8!$Y$196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[1]Sheet8!$Y$197:$Y$204</c:f>
              <c:numCache>
                <c:formatCode>General</c:formatCode>
                <c:ptCount val="8"/>
                <c:pt idx="0">
                  <c:v>1409.3999999999999</c:v>
                </c:pt>
                <c:pt idx="1">
                  <c:v>1390.6079999999997</c:v>
                </c:pt>
                <c:pt idx="2">
                  <c:v>1346.7599999999998</c:v>
                </c:pt>
                <c:pt idx="3">
                  <c:v>1315.4399999999998</c:v>
                </c:pt>
                <c:pt idx="4">
                  <c:v>1315.4399999999998</c:v>
                </c:pt>
                <c:pt idx="5">
                  <c:v>1315.4399999999998</c:v>
                </c:pt>
                <c:pt idx="6">
                  <c:v>1315.4399999999998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2B-41AA-A10A-864E753BC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31359"/>
        <c:axId val="1417147647"/>
      </c:scatterChart>
      <c:scatterChart>
        <c:scatterStyle val="smoothMarker"/>
        <c:varyColors val="0"/>
        <c:ser>
          <c:idx val="1"/>
          <c:order val="1"/>
          <c:tx>
            <c:strRef>
              <c:f>[1]Sheet8!$Z$196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[1]Sheet8!$X$197:$X$204</c:f>
              <c:numCache>
                <c:formatCode>General</c:formatCode>
                <c:ptCount val="8"/>
                <c:pt idx="0">
                  <c:v>2.9732245098338639E-3</c:v>
                </c:pt>
                <c:pt idx="1">
                  <c:v>4.0957860733777151E-3</c:v>
                </c:pt>
                <c:pt idx="2">
                  <c:v>5.9400607709836585E-3</c:v>
                </c:pt>
                <c:pt idx="3">
                  <c:v>7.4629712562113409E-3</c:v>
                </c:pt>
                <c:pt idx="4">
                  <c:v>7.6195644179235834E-3</c:v>
                </c:pt>
                <c:pt idx="5">
                  <c:v>7.9617924337473753E-3</c:v>
                </c:pt>
                <c:pt idx="6">
                  <c:v>9.2927884760332854E-3</c:v>
                </c:pt>
                <c:pt idx="7">
                  <c:v>9.4728718411058923E-3</c:v>
                </c:pt>
              </c:numCache>
            </c:numRef>
          </c:xVal>
          <c:yVal>
            <c:numRef>
              <c:f>[1]Sheet8!$Z$197:$Z$204</c:f>
              <c:numCache>
                <c:formatCode>General</c:formatCode>
                <c:ptCount val="8"/>
                <c:pt idx="0">
                  <c:v>57.799484471170295</c:v>
                </c:pt>
                <c:pt idx="1">
                  <c:v>55.567150048074488</c:v>
                </c:pt>
                <c:pt idx="2">
                  <c:v>53.332241626199661</c:v>
                </c:pt>
                <c:pt idx="3">
                  <c:v>52.357818182776775</c:v>
                </c:pt>
                <c:pt idx="4">
                  <c:v>53.456425695538115</c:v>
                </c:pt>
                <c:pt idx="5">
                  <c:v>55.857387941592783</c:v>
                </c:pt>
                <c:pt idx="6">
                  <c:v>61.12052836456612</c:v>
                </c:pt>
                <c:pt idx="7">
                  <c:v>66.45863751820977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2B-41AA-A10A-864E753BC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42655"/>
        <c:axId val="1417131423"/>
      </c:scatterChart>
      <c:valAx>
        <c:axId val="131623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50899874454137395"/>
              <c:y val="0.67663863604182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7647"/>
        <c:crosses val="autoZero"/>
        <c:crossBetween val="midCat"/>
      </c:valAx>
      <c:valAx>
        <c:axId val="141714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231359"/>
        <c:crosses val="autoZero"/>
        <c:crossBetween val="midCat"/>
      </c:valAx>
      <c:valAx>
        <c:axId val="141713142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42655"/>
        <c:crosses val="max"/>
        <c:crossBetween val="midCat"/>
      </c:valAx>
      <c:valAx>
        <c:axId val="14171426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31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052755905511815"/>
          <c:y val="0.56076334208223977"/>
          <c:w val="0.3306113298337708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 i="0" baseline="0">
                <a:effectLst/>
              </a:rPr>
              <a:t>fig. (36)comparision between effeciency curive and energy curive in pickup 2 in 17/3/2018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1924310382951114"/>
          <c:y val="0.89825339186449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259287294841853E-2"/>
          <c:y val="0.13004621454242474"/>
          <c:w val="0.87117968859700801"/>
          <c:h val="0.681328345541143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[1]Sheet8!$Y$208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[1]Sheet8!$Y$209:$Y$216</c:f>
              <c:numCache>
                <c:formatCode>General</c:formatCode>
                <c:ptCount val="8"/>
                <c:pt idx="0">
                  <c:v>1440.7199999999998</c:v>
                </c:pt>
                <c:pt idx="1">
                  <c:v>1440.7199999999998</c:v>
                </c:pt>
                <c:pt idx="2">
                  <c:v>1378.08</c:v>
                </c:pt>
                <c:pt idx="3">
                  <c:v>1252.8</c:v>
                </c:pt>
                <c:pt idx="4">
                  <c:v>1252.8</c:v>
                </c:pt>
                <c:pt idx="5">
                  <c:v>1252.8</c:v>
                </c:pt>
                <c:pt idx="6">
                  <c:v>1252.8</c:v>
                </c:pt>
                <c:pt idx="7">
                  <c:v>1252.8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75-4D93-B12D-F6E007FC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915503"/>
        <c:axId val="1398029151"/>
      </c:scatterChart>
      <c:scatterChart>
        <c:scatterStyle val="smoothMarker"/>
        <c:varyColors val="0"/>
        <c:ser>
          <c:idx val="1"/>
          <c:order val="1"/>
          <c:tx>
            <c:strRef>
              <c:f>[1]Sheet8!$Z$208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[1]Sheet8!$X$209:$X$216</c:f>
              <c:numCache>
                <c:formatCode>General</c:formatCode>
                <c:ptCount val="8"/>
                <c:pt idx="0">
                  <c:v>2.0627745382032817E-3</c:v>
                </c:pt>
                <c:pt idx="1">
                  <c:v>2.0002184515095786E-3</c:v>
                </c:pt>
                <c:pt idx="2">
                  <c:v>2.9627434676183988E-3</c:v>
                </c:pt>
                <c:pt idx="3">
                  <c:v>4.945323566839765E-3</c:v>
                </c:pt>
                <c:pt idx="4">
                  <c:v>5.0253980258022609E-3</c:v>
                </c:pt>
                <c:pt idx="5">
                  <c:v>5.2097882995000852E-3</c:v>
                </c:pt>
                <c:pt idx="6">
                  <c:v>5.6014493947945465E-3</c:v>
                </c:pt>
                <c:pt idx="7">
                  <c:v>5.9719853715795536E-3</c:v>
                </c:pt>
              </c:numCache>
            </c:numRef>
          </c:xVal>
          <c:yVal>
            <c:numRef>
              <c:f>[1]Sheet8!$Z$209:$Z$216</c:f>
              <c:numCache>
                <c:formatCode>General</c:formatCode>
                <c:ptCount val="8"/>
                <c:pt idx="0">
                  <c:v>59.437610653604636</c:v>
                </c:pt>
                <c:pt idx="1">
                  <c:v>57.635094549177587</c:v>
                </c:pt>
                <c:pt idx="2">
                  <c:v>54.4386335714075</c:v>
                </c:pt>
                <c:pt idx="3">
                  <c:v>49.564010916294862</c:v>
                </c:pt>
                <c:pt idx="4">
                  <c:v>50.366549173800578</c:v>
                </c:pt>
                <c:pt idx="5">
                  <c:v>52.214582252909651</c:v>
                </c:pt>
                <c:pt idx="6">
                  <c:v>56.139966414388866</c:v>
                </c:pt>
                <c:pt idx="7">
                  <c:v>59.853626188118923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75-4D93-B12D-F6E007FC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175935"/>
        <c:axId val="1417155135"/>
      </c:scatterChart>
      <c:valAx>
        <c:axId val="1307915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0.83271349439865194"/>
              <c:y val="0.755282883364630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29151"/>
        <c:crosses val="autoZero"/>
        <c:crossBetween val="midCat"/>
      </c:valAx>
      <c:valAx>
        <c:axId val="139802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Qu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36955234762321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915503"/>
        <c:crosses val="autoZero"/>
        <c:crossBetween val="midCat"/>
      </c:valAx>
      <c:valAx>
        <c:axId val="14171551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175935"/>
        <c:crosses val="max"/>
        <c:crossBetween val="midCat"/>
      </c:valAx>
      <c:valAx>
        <c:axId val="14171759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7155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25963914439229"/>
          <c:y val="0.59500562719958228"/>
          <c:w val="0.4833891076115485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78761324903641E-2"/>
          <c:y val="7.3285279319088847E-2"/>
          <c:w val="0.81094925634295711"/>
          <c:h val="0.7214658063575386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[1]Sheet8!$E$14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[1]Sheet8!$E$15:$E$22</c:f>
              <c:numCache>
                <c:formatCode>General</c:formatCode>
                <c:ptCount val="8"/>
                <c:pt idx="0">
                  <c:v>939.59999999999991</c:v>
                </c:pt>
                <c:pt idx="1">
                  <c:v>1127.52</c:v>
                </c:pt>
                <c:pt idx="2">
                  <c:v>1190.1599999999999</c:v>
                </c:pt>
                <c:pt idx="3">
                  <c:v>1190.1599999999999</c:v>
                </c:pt>
                <c:pt idx="4">
                  <c:v>1190.1599999999999</c:v>
                </c:pt>
                <c:pt idx="5">
                  <c:v>1158.8399999999999</c:v>
                </c:pt>
                <c:pt idx="6">
                  <c:v>1127.52</c:v>
                </c:pt>
                <c:pt idx="7">
                  <c:v>1127.52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D8-49E0-A929-8DA986DDE3AF}"/>
            </c:ext>
          </c:extLst>
        </c:ser>
        <c:ser>
          <c:idx val="0"/>
          <c:order val="2"/>
          <c:tx>
            <c:strRef>
              <c:f>[1]Sheet8!$Y$14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[1]Sheet8!$Y$15:$Y$22</c:f>
              <c:numCache>
                <c:formatCode>General</c:formatCode>
                <c:ptCount val="8"/>
                <c:pt idx="0">
                  <c:v>1064.8799999999999</c:v>
                </c:pt>
                <c:pt idx="1">
                  <c:v>1252.8</c:v>
                </c:pt>
                <c:pt idx="2">
                  <c:v>1346.7599999999998</c:v>
                </c:pt>
                <c:pt idx="3">
                  <c:v>1315.4399999999998</c:v>
                </c:pt>
                <c:pt idx="4">
                  <c:v>1334.2319999999997</c:v>
                </c:pt>
                <c:pt idx="5">
                  <c:v>1284.1199999999999</c:v>
                </c:pt>
                <c:pt idx="6">
                  <c:v>1252.8</c:v>
                </c:pt>
                <c:pt idx="7">
                  <c:v>1221.4799999999998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D8-49E0-A929-8DA986DDE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159919"/>
        <c:axId val="1199713295"/>
      </c:scatterChart>
      <c:scatterChart>
        <c:scatterStyle val="smoothMarker"/>
        <c:varyColors val="0"/>
        <c:ser>
          <c:idx val="3"/>
          <c:order val="1"/>
          <c:tx>
            <c:strRef>
              <c:f>[1]Sheet8!$F$14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[1]Sheet8!$D$15:$D$22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[1]Sheet8!$F$15:$F$22</c:f>
              <c:numCache>
                <c:formatCode>General</c:formatCode>
                <c:ptCount val="8"/>
                <c:pt idx="0">
                  <c:v>38.51581129281081</c:v>
                </c:pt>
                <c:pt idx="1">
                  <c:v>45.336168734663531</c:v>
                </c:pt>
                <c:pt idx="2">
                  <c:v>47.69838965272934</c:v>
                </c:pt>
                <c:pt idx="3">
                  <c:v>48.260260345605445</c:v>
                </c:pt>
                <c:pt idx="4">
                  <c:v>49.75684090453386</c:v>
                </c:pt>
                <c:pt idx="5">
                  <c:v>51.553051056329579</c:v>
                </c:pt>
                <c:pt idx="6">
                  <c:v>57.486027829578589</c:v>
                </c:pt>
                <c:pt idx="7">
                  <c:v>57.486027829578589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D8-49E0-A929-8DA986DDE3AF}"/>
            </c:ext>
          </c:extLst>
        </c:ser>
        <c:ser>
          <c:idx val="1"/>
          <c:order val="3"/>
          <c:tx>
            <c:strRef>
              <c:f>[1]Sheet8!$Z$14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[1]Sheet8!$X$15:$X$22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5.0096614796255696E-3</c:v>
                </c:pt>
                <c:pt idx="3">
                  <c:v>7.0961430063864964E-3</c:v>
                </c:pt>
                <c:pt idx="4">
                  <c:v>7.3161987953665282E-3</c:v>
                </c:pt>
                <c:pt idx="5">
                  <c:v>7.7851851289717968E-3</c:v>
                </c:pt>
                <c:pt idx="6">
                  <c:v>8.922285077139434E-3</c:v>
                </c:pt>
                <c:pt idx="7">
                  <c:v>8.922285077139434E-3</c:v>
                </c:pt>
              </c:numCache>
            </c:numRef>
          </c:xVal>
          <c:yVal>
            <c:numRef>
              <c:f>[1]Sheet8!$Z$15:$Z$22</c:f>
              <c:numCache>
                <c:formatCode>General</c:formatCode>
                <c:ptCount val="8"/>
                <c:pt idx="0">
                  <c:v>43.651252798518918</c:v>
                </c:pt>
                <c:pt idx="1">
                  <c:v>50.373520816292803</c:v>
                </c:pt>
                <c:pt idx="2">
                  <c:v>53.974493554404248</c:v>
                </c:pt>
                <c:pt idx="3">
                  <c:v>53.340287750406013</c:v>
                </c:pt>
                <c:pt idx="4">
                  <c:v>55.780037435082697</c:v>
                </c:pt>
                <c:pt idx="5">
                  <c:v>57.126353873230073</c:v>
                </c:pt>
                <c:pt idx="6">
                  <c:v>63.873364255087331</c:v>
                </c:pt>
                <c:pt idx="7">
                  <c:v>62.27653014871013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D8-49E0-A929-8DA986DDE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718703"/>
        <c:axId val="1199721199"/>
      </c:scatterChart>
      <c:valAx>
        <c:axId val="1251159919"/>
        <c:scaling>
          <c:orientation val="minMax"/>
          <c:min val="3.5000000000000009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3295"/>
        <c:crosses val="autoZero"/>
        <c:crossBetween val="midCat"/>
      </c:valAx>
      <c:valAx>
        <c:axId val="11997132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4408615128145E-3"/>
              <c:y val="7.738201556607705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159919"/>
        <c:crosses val="autoZero"/>
        <c:crossBetween val="midCat"/>
      </c:valAx>
      <c:valAx>
        <c:axId val="1199721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ζ%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8703"/>
        <c:crosses val="max"/>
        <c:crossBetween val="midCat"/>
      </c:valAx>
      <c:valAx>
        <c:axId val="1199718703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0" i="0" baseline="0">
                    <a:effectLst/>
                  </a:rPr>
                  <a:t>Ratio of the difference between heat-transfer water temperature at the entrance of the compound and ambient air temperature to the intensity of the radiation [ ( Tf,I –Ta)/I ]</a:t>
                </a:r>
                <a:endParaRPr lang="en-US" sz="8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99721199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30830533683289596"/>
          <c:y val="0.55613371245261012"/>
          <c:w val="0.4639446631671040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2855414536545948"/>
          <c:y val="0.8942912957357238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51412148552152"/>
          <c:y val="0.15139219458920428"/>
          <c:w val="0.83195971803988311"/>
          <c:h val="0.592623757851164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[1]Sheet8!$E$25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[1]Sheet8!$E$26:$E$33</c:f>
              <c:numCache>
                <c:formatCode>General</c:formatCode>
                <c:ptCount val="8"/>
                <c:pt idx="0">
                  <c:v>876.95999999999992</c:v>
                </c:pt>
                <c:pt idx="1">
                  <c:v>939.59999999999991</c:v>
                </c:pt>
                <c:pt idx="2">
                  <c:v>1096.1999999999998</c:v>
                </c:pt>
                <c:pt idx="3">
                  <c:v>1221.4799999999998</c:v>
                </c:pt>
                <c:pt idx="4">
                  <c:v>1196.424</c:v>
                </c:pt>
                <c:pt idx="5">
                  <c:v>1146.3119999999999</c:v>
                </c:pt>
                <c:pt idx="6">
                  <c:v>1089.9359999999997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4F-41D2-A625-66D4CC4D1686}"/>
            </c:ext>
          </c:extLst>
        </c:ser>
        <c:ser>
          <c:idx val="0"/>
          <c:order val="2"/>
          <c:tx>
            <c:strRef>
              <c:f>[1]Sheet8!$Y$25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[1]Sheet8!$Y$26:$Y$33</c:f>
              <c:numCache>
                <c:formatCode>General</c:formatCode>
                <c:ptCount val="8"/>
                <c:pt idx="0">
                  <c:v>1127.52</c:v>
                </c:pt>
                <c:pt idx="1">
                  <c:v>1221.4799999999998</c:v>
                </c:pt>
                <c:pt idx="2">
                  <c:v>1284.1199999999999</c:v>
                </c:pt>
                <c:pt idx="3">
                  <c:v>1421.9280000000001</c:v>
                </c:pt>
                <c:pt idx="4">
                  <c:v>1353.0239999999999</c:v>
                </c:pt>
                <c:pt idx="5">
                  <c:v>1334.232</c:v>
                </c:pt>
                <c:pt idx="6">
                  <c:v>1309.1759999999997</c:v>
                </c:pt>
                <c:pt idx="7">
                  <c:v>1315.4399999999998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4F-41D2-A625-66D4CC4D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72959"/>
        <c:axId val="1398005439"/>
      </c:scatterChart>
      <c:scatterChart>
        <c:scatterStyle val="smoothMarker"/>
        <c:varyColors val="0"/>
        <c:ser>
          <c:idx val="3"/>
          <c:order val="1"/>
          <c:tx>
            <c:strRef>
              <c:f>[1]Sheet8!$F$25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[1]Sheet8!$D$26:$D$33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[1]Sheet8!$F$26:$F$33</c:f>
              <c:numCache>
                <c:formatCode>General</c:formatCode>
                <c:ptCount val="8"/>
                <c:pt idx="0">
                  <c:v>35.948090539956759</c:v>
                </c:pt>
                <c:pt idx="1">
                  <c:v>37.780140612219604</c:v>
                </c:pt>
                <c:pt idx="2">
                  <c:v>43.932727311724385</c:v>
                </c:pt>
                <c:pt idx="3">
                  <c:v>49.530267196805582</c:v>
                </c:pt>
                <c:pt idx="4">
                  <c:v>50.018719014557732</c:v>
                </c:pt>
                <c:pt idx="5">
                  <c:v>50.99572077463953</c:v>
                </c:pt>
                <c:pt idx="6">
                  <c:v>55.569826901925957</c:v>
                </c:pt>
                <c:pt idx="7">
                  <c:v>59.071145193503924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4F-41D2-A625-66D4CC4D1686}"/>
            </c:ext>
          </c:extLst>
        </c:ser>
        <c:ser>
          <c:idx val="1"/>
          <c:order val="3"/>
          <c:tx>
            <c:strRef>
              <c:f>[1]Sheet8!$Z$25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[1]Sheet8!$X$26:$X$33</c:f>
              <c:numCache>
                <c:formatCode>General</c:formatCode>
                <c:ptCount val="8"/>
                <c:pt idx="0">
                  <c:v>4.099171061388975E-3</c:v>
                </c:pt>
                <c:pt idx="1">
                  <c:v>4.5234842687044549E-3</c:v>
                </c:pt>
                <c:pt idx="2">
                  <c:v>4.8092750204405477E-3</c:v>
                </c:pt>
                <c:pt idx="3">
                  <c:v>6.0824082911884259E-3</c:v>
                </c:pt>
                <c:pt idx="4">
                  <c:v>6.5845789158298744E-3</c:v>
                </c:pt>
                <c:pt idx="5">
                  <c:v>7.4515343377301478E-3</c:v>
                </c:pt>
                <c:pt idx="6">
                  <c:v>8.9222850771394357E-3</c:v>
                </c:pt>
                <c:pt idx="7">
                  <c:v>1.0314346273211195E-2</c:v>
                </c:pt>
              </c:numCache>
            </c:numRef>
          </c:xVal>
          <c:yVal>
            <c:numRef>
              <c:f>[1]Sheet8!$Z$26:$Z$33</c:f>
              <c:numCache>
                <c:formatCode>General</c:formatCode>
                <c:ptCount val="8"/>
                <c:pt idx="0">
                  <c:v>46.218973551372976</c:v>
                </c:pt>
                <c:pt idx="1">
                  <c:v>49.114182795885483</c:v>
                </c:pt>
                <c:pt idx="2">
                  <c:v>51.46405199373428</c:v>
                </c:pt>
                <c:pt idx="3">
                  <c:v>57.65831104448651</c:v>
                </c:pt>
                <c:pt idx="4">
                  <c:v>56.565671765154292</c:v>
                </c:pt>
                <c:pt idx="5">
                  <c:v>59.355674999990271</c:v>
                </c:pt>
                <c:pt idx="6">
                  <c:v>66.747665646566247</c:v>
                </c:pt>
                <c:pt idx="7">
                  <c:v>77.530878066473903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4F-41D2-A625-66D4CC4D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86719"/>
        <c:axId val="1397997119"/>
      </c:scatterChart>
      <c:valAx>
        <c:axId val="1316272959"/>
        <c:scaling>
          <c:orientation val="minMax"/>
          <c:min val="3.5000000000000009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5439"/>
        <c:crosses val="autoZero"/>
        <c:crossBetween val="midCat"/>
      </c:valAx>
      <c:valAx>
        <c:axId val="13980054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Qu/energy transmitted from the compound by the heat-transferring water (J).</a:t>
                </a: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7.389229253290195E-4"/>
              <c:y val="8.300852156959225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272959"/>
        <c:crosses val="autoZero"/>
        <c:crossBetween val="midCat"/>
      </c:valAx>
      <c:valAx>
        <c:axId val="13979971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6719"/>
        <c:crosses val="max"/>
        <c:crossBetween val="midCat"/>
      </c:valAx>
      <c:valAx>
        <c:axId val="1397986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7997119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3376163568156647"/>
          <c:y val="1.0600001200144243E-2"/>
          <c:w val="0.33846414373388956"/>
          <c:h val="0.11194108199161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7583270009802046"/>
          <c:y val="0.8828279937028480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701489090408927"/>
          <c:y val="7.6871767087158302E-2"/>
          <c:w val="0.77107545459123716"/>
          <c:h val="0.66338692038495184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[1]Sheet8!$E$36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[1]Sheet8!$E$37:$E$44</c:f>
              <c:numCache>
                <c:formatCode>General</c:formatCode>
                <c:ptCount val="8"/>
                <c:pt idx="0">
                  <c:v>751.68</c:v>
                </c:pt>
                <c:pt idx="1">
                  <c:v>833.11199999999997</c:v>
                </c:pt>
                <c:pt idx="2">
                  <c:v>1008.504</c:v>
                </c:pt>
                <c:pt idx="3">
                  <c:v>1127.52</c:v>
                </c:pt>
                <c:pt idx="4">
                  <c:v>1002.2399999999999</c:v>
                </c:pt>
                <c:pt idx="5">
                  <c:v>889.48799999999983</c:v>
                </c:pt>
                <c:pt idx="6">
                  <c:v>908.27999999999986</c:v>
                </c:pt>
                <c:pt idx="7">
                  <c:v>876.95999999999992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1E-4838-B784-9ECCBF21FEB4}"/>
            </c:ext>
          </c:extLst>
        </c:ser>
        <c:ser>
          <c:idx val="0"/>
          <c:order val="2"/>
          <c:tx>
            <c:strRef>
              <c:f>[1]Sheet8!$Y$36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[1]Sheet8!$Y$37:$Y$44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1334.232</c:v>
                </c:pt>
                <c:pt idx="2">
                  <c:v>1446.9839999999999</c:v>
                </c:pt>
                <c:pt idx="3">
                  <c:v>1503.36</c:v>
                </c:pt>
                <c:pt idx="4">
                  <c:v>1415.664</c:v>
                </c:pt>
                <c:pt idx="5">
                  <c:v>1327.9679999999998</c:v>
                </c:pt>
                <c:pt idx="6">
                  <c:v>1378.08</c:v>
                </c:pt>
                <c:pt idx="7">
                  <c:v>1359.288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1E-4838-B784-9ECCBF21F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34943"/>
        <c:axId val="1306666415"/>
      </c:scatterChart>
      <c:scatterChart>
        <c:scatterStyle val="smoothMarker"/>
        <c:varyColors val="0"/>
        <c:ser>
          <c:idx val="3"/>
          <c:order val="1"/>
          <c:tx>
            <c:strRef>
              <c:f>[1]Sheet8!$F$36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[1]Sheet8!$D$37:$D$44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[1]Sheet8!$F$37:$F$44</c:f>
              <c:numCache>
                <c:formatCode>General</c:formatCode>
                <c:ptCount val="8"/>
                <c:pt idx="0">
                  <c:v>30.798319418938995</c:v>
                </c:pt>
                <c:pt idx="1">
                  <c:v>33.466429483694903</c:v>
                </c:pt>
                <c:pt idx="2">
                  <c:v>40.360810183106501</c:v>
                </c:pt>
                <c:pt idx="3">
                  <c:v>45.628818686261212</c:v>
                </c:pt>
                <c:pt idx="4">
                  <c:v>41.778425774038134</c:v>
                </c:pt>
                <c:pt idx="5">
                  <c:v>39.384325879326781</c:v>
                </c:pt>
                <c:pt idx="6">
                  <c:v>45.863857054318821</c:v>
                </c:pt>
                <c:pt idx="7">
                  <c:v>50.824796211451805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F1E-4838-B784-9ECCBF21FEB4}"/>
            </c:ext>
          </c:extLst>
        </c:ser>
        <c:ser>
          <c:idx val="1"/>
          <c:order val="3"/>
          <c:tx>
            <c:strRef>
              <c:f>[1]Sheet8!$Z$36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[1]Sheet8!$X$37:$X$44</c:f>
              <c:numCache>
                <c:formatCode>General</c:formatCode>
                <c:ptCount val="8"/>
                <c:pt idx="0">
                  <c:v>1.3316110327739436E-3</c:v>
                </c:pt>
                <c:pt idx="1">
                  <c:v>2.4102230780755685E-3</c:v>
                </c:pt>
                <c:pt idx="2">
                  <c:v>2.401228563284221E-3</c:v>
                </c:pt>
                <c:pt idx="3">
                  <c:v>3.0351225711912795E-3</c:v>
                </c:pt>
                <c:pt idx="4">
                  <c:v>3.9600798696256623E-3</c:v>
                </c:pt>
                <c:pt idx="5">
                  <c:v>6.4202409166873361E-3</c:v>
                </c:pt>
                <c:pt idx="6">
                  <c:v>6.3119105691965618E-3</c:v>
                </c:pt>
                <c:pt idx="7">
                  <c:v>7.2444575880672738E-3</c:v>
                </c:pt>
              </c:numCache>
            </c:numRef>
          </c:xVal>
          <c:yVal>
            <c:numRef>
              <c:f>[1]Sheet8!$Z$37:$Z$44</c:f>
              <c:numCache>
                <c:formatCode>General</c:formatCode>
                <c:ptCount val="8"/>
                <c:pt idx="0">
                  <c:v>53.897058983143239</c:v>
                </c:pt>
                <c:pt idx="1">
                  <c:v>53.596612631782058</c:v>
                </c:pt>
                <c:pt idx="2">
                  <c:v>57.908988523587581</c:v>
                </c:pt>
                <c:pt idx="3">
                  <c:v>60.838424915014954</c:v>
                </c:pt>
                <c:pt idx="4">
                  <c:v>59.012026405828877</c:v>
                </c:pt>
                <c:pt idx="5">
                  <c:v>58.799134411389289</c:v>
                </c:pt>
                <c:pt idx="6">
                  <c:v>69.586541737587169</c:v>
                </c:pt>
                <c:pt idx="7">
                  <c:v>78.778434127750302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F1E-4838-B784-9ECCBF21F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87503"/>
        <c:axId val="1396802479"/>
      </c:scatterChart>
      <c:valAx>
        <c:axId val="1409434943"/>
        <c:scaling>
          <c:orientation val="minMax"/>
          <c:min val="9.000000000000003E-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baseline="0">
                    <a:effectLst/>
                  </a:rPr>
                  <a:t>( Tf,I –Ta)/I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75667859848497321"/>
              <c:y val="0.663828265473098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666415"/>
        <c:crosses val="autoZero"/>
        <c:crossBetween val="midCat"/>
      </c:valAx>
      <c:valAx>
        <c:axId val="13066664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7.8934869983357352E-3"/>
              <c:y val="0.157515081315465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34943"/>
        <c:crosses val="autoZero"/>
        <c:crossBetween val="midCat"/>
      </c:valAx>
      <c:valAx>
        <c:axId val="13968024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87503"/>
        <c:crosses val="max"/>
        <c:crossBetween val="midCat"/>
      </c:valAx>
      <c:valAx>
        <c:axId val="1396787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802479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7832149711902301"/>
          <c:y val="8.4102020755868173E-2"/>
          <c:w val="0.5292587129855940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7425981541326102"/>
          <c:y val="0.8848637175649444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868231655754608"/>
          <c:y val="7.3867626278282389E-2"/>
          <c:w val="0.81970630796205923"/>
          <c:h val="0.6890583989501313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[1]Sheet8!$E$47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[1]Sheet8!$E$48:$E$55</c:f>
              <c:numCache>
                <c:formatCode>General</c:formatCode>
                <c:ptCount val="8"/>
                <c:pt idx="0">
                  <c:v>845.63999999999987</c:v>
                </c:pt>
                <c:pt idx="1">
                  <c:v>883.22399999999982</c:v>
                </c:pt>
                <c:pt idx="2">
                  <c:v>1064.8799999999999</c:v>
                </c:pt>
                <c:pt idx="3">
                  <c:v>1190.1599999999999</c:v>
                </c:pt>
                <c:pt idx="4">
                  <c:v>1096.1999999999998</c:v>
                </c:pt>
                <c:pt idx="5">
                  <c:v>1014.7679999999998</c:v>
                </c:pt>
                <c:pt idx="6">
                  <c:v>939.59999999999991</c:v>
                </c:pt>
                <c:pt idx="7">
                  <c:v>939.59999999999991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D4-4323-BCD4-6C7534DDCB13}"/>
            </c:ext>
          </c:extLst>
        </c:ser>
        <c:ser>
          <c:idx val="0"/>
          <c:order val="2"/>
          <c:tx>
            <c:strRef>
              <c:f>[1]Sheet8!$Y$47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[1]Sheet8!$Y$48:$Y$55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1265.3279999999997</c:v>
                </c:pt>
                <c:pt idx="2">
                  <c:v>1315.4399999999998</c:v>
                </c:pt>
                <c:pt idx="3">
                  <c:v>1346.7599999999998</c:v>
                </c:pt>
                <c:pt idx="4">
                  <c:v>1315.4399999999998</c:v>
                </c:pt>
                <c:pt idx="5">
                  <c:v>1234.0079999999998</c:v>
                </c:pt>
                <c:pt idx="6">
                  <c:v>1158.8399999999999</c:v>
                </c:pt>
                <c:pt idx="7">
                  <c:v>1158.8399999999999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D4-4323-BCD4-6C7534DDC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481231"/>
        <c:axId val="1396794991"/>
      </c:scatterChart>
      <c:scatterChart>
        <c:scatterStyle val="smoothMarker"/>
        <c:varyColors val="0"/>
        <c:ser>
          <c:idx val="3"/>
          <c:order val="1"/>
          <c:tx>
            <c:strRef>
              <c:f>[1]Sheet8!$F$47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[1]Sheet8!$D$48:$D$55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[1]Sheet8!$F$48:$F$55</c:f>
              <c:numCache>
                <c:formatCode>General</c:formatCode>
                <c:ptCount val="8"/>
                <c:pt idx="0">
                  <c:v>34.635325070353367</c:v>
                </c:pt>
                <c:pt idx="1">
                  <c:v>35.448602667874553</c:v>
                </c:pt>
                <c:pt idx="2">
                  <c:v>42.56012027146339</c:v>
                </c:pt>
                <c:pt idx="3">
                  <c:v>48.07175450863884</c:v>
                </c:pt>
                <c:pt idx="4">
                  <c:v>45.567062919495811</c:v>
                </c:pt>
                <c:pt idx="5">
                  <c:v>44.727611745876231</c:v>
                </c:pt>
                <c:pt idx="6">
                  <c:v>47.008988385871383</c:v>
                </c:pt>
                <c:pt idx="7">
                  <c:v>53.594264352275921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D4-4323-BCD4-6C7534DDCB13}"/>
            </c:ext>
          </c:extLst>
        </c:ser>
        <c:ser>
          <c:idx val="1"/>
          <c:order val="3"/>
          <c:tx>
            <c:strRef>
              <c:f>[1]Sheet8!$Z$47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[1]Sheet8!$X$48:$X$55</c:f>
              <c:numCache>
                <c:formatCode>General</c:formatCode>
                <c:ptCount val="8"/>
                <c:pt idx="0">
                  <c:v>1.5359073484440796E-3</c:v>
                </c:pt>
                <c:pt idx="1">
                  <c:v>2.8094822907339697E-3</c:v>
                </c:pt>
                <c:pt idx="2">
                  <c:v>2.4979410984960391E-3</c:v>
                </c:pt>
                <c:pt idx="3">
                  <c:v>4.0391001637291495E-3</c:v>
                </c:pt>
                <c:pt idx="4">
                  <c:v>4.9881842276404851E-3</c:v>
                </c:pt>
                <c:pt idx="5">
                  <c:v>6.3911196481876214E-3</c:v>
                </c:pt>
                <c:pt idx="6">
                  <c:v>8.5052448122585542E-3</c:v>
                </c:pt>
                <c:pt idx="7">
                  <c:v>9.5541073637784336E-3</c:v>
                </c:pt>
              </c:numCache>
            </c:numRef>
          </c:xVal>
          <c:yVal>
            <c:numRef>
              <c:f>[1]Sheet8!$Z$48:$Z$55</c:f>
              <c:numCache>
                <c:formatCode>General</c:formatCode>
                <c:ptCount val="8"/>
                <c:pt idx="0">
                  <c:v>53.877172331660795</c:v>
                </c:pt>
                <c:pt idx="1">
                  <c:v>50.784522970997578</c:v>
                </c:pt>
                <c:pt idx="2">
                  <c:v>52.574266217690067</c:v>
                </c:pt>
                <c:pt idx="3">
                  <c:v>54.396985365038688</c:v>
                </c:pt>
                <c:pt idx="4">
                  <c:v>54.680475503394973</c:v>
                </c:pt>
                <c:pt idx="5">
                  <c:v>54.390984653935917</c:v>
                </c:pt>
                <c:pt idx="6">
                  <c:v>57.977752342574703</c:v>
                </c:pt>
                <c:pt idx="7">
                  <c:v>66.09959270114031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D4-4323-BCD4-6C7534DDC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793743"/>
        <c:axId val="1396797071"/>
      </c:scatterChart>
      <c:valAx>
        <c:axId val="1421481231"/>
        <c:scaling>
          <c:orientation val="minMax"/>
          <c:min val="1.0000000000000002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baseline="0">
                    <a:effectLst/>
                  </a:rPr>
                  <a:t>( Tf,I –Ta)/I</a:t>
                </a:r>
                <a:r>
                  <a:rPr lang="en-US" sz="8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81543863633858238"/>
              <c:y val="0.74127470171967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4991"/>
        <c:crosses val="autoZero"/>
        <c:crossBetween val="midCat"/>
      </c:valAx>
      <c:valAx>
        <c:axId val="13967949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3.0560132665779422E-3"/>
              <c:y val="9.6291978097478692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1481231"/>
        <c:crosses val="autoZero"/>
        <c:crossBetween val="midCat"/>
      </c:valAx>
      <c:valAx>
        <c:axId val="13967970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800" b="1" i="0" u="none" strike="noStrike" baseline="0">
                    <a:effectLst/>
                  </a:rPr>
                  <a:t>ζ%</a:t>
                </a:r>
                <a:r>
                  <a:rPr lang="el-GR" sz="8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793743"/>
        <c:crosses val="max"/>
        <c:crossBetween val="midCat"/>
      </c:valAx>
      <c:valAx>
        <c:axId val="1396793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679707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9.9579371691166596E-2"/>
          <c:y val="0.59876239428404787"/>
          <c:w val="0.43497073446024026"/>
          <c:h val="7.2533902012248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889471338128928"/>
          <c:y val="0.8832969279538553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5907653472580498E-2"/>
          <c:y val="5.7323163688251681E-2"/>
          <c:w val="0.84150481189851267"/>
          <c:h val="0.71683617672790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[1]Sheet8!$E$58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[1]Sheet8!$E$59:$E$66</c:f>
              <c:numCache>
                <c:formatCode>General</c:formatCode>
                <c:ptCount val="8"/>
                <c:pt idx="0">
                  <c:v>845.63999999999987</c:v>
                </c:pt>
                <c:pt idx="1">
                  <c:v>858.16799999999989</c:v>
                </c:pt>
                <c:pt idx="2">
                  <c:v>1002.2399999999999</c:v>
                </c:pt>
                <c:pt idx="3">
                  <c:v>1127.52</c:v>
                </c:pt>
                <c:pt idx="4">
                  <c:v>1002.2399999999999</c:v>
                </c:pt>
                <c:pt idx="5">
                  <c:v>1002.2399999999999</c:v>
                </c:pt>
                <c:pt idx="6">
                  <c:v>1002.2399999999999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D8-452F-A487-7E808E14DE61}"/>
            </c:ext>
          </c:extLst>
        </c:ser>
        <c:ser>
          <c:idx val="0"/>
          <c:order val="2"/>
          <c:tx>
            <c:strRef>
              <c:f>[1]Sheet8!$Y$58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[1]Sheet8!$Y$59:$Y$66</c:f>
              <c:numCache>
                <c:formatCode>General</c:formatCode>
                <c:ptCount val="8"/>
                <c:pt idx="0">
                  <c:v>1315.4399999999998</c:v>
                </c:pt>
                <c:pt idx="1">
                  <c:v>1315.4399999999998</c:v>
                </c:pt>
                <c:pt idx="2">
                  <c:v>1315.4399999999998</c:v>
                </c:pt>
                <c:pt idx="3">
                  <c:v>1365.5519999999997</c:v>
                </c:pt>
                <c:pt idx="4">
                  <c:v>1240.2719999999997</c:v>
                </c:pt>
                <c:pt idx="5">
                  <c:v>1221.4799999999998</c:v>
                </c:pt>
                <c:pt idx="6">
                  <c:v>1221.4799999999998</c:v>
                </c:pt>
                <c:pt idx="7">
                  <c:v>1190.1599999999999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D8-452F-A487-7E808E14D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742927"/>
        <c:axId val="1398002527"/>
      </c:scatterChart>
      <c:scatterChart>
        <c:scatterStyle val="smoothMarker"/>
        <c:varyColors val="0"/>
        <c:ser>
          <c:idx val="3"/>
          <c:order val="1"/>
          <c:tx>
            <c:strRef>
              <c:f>[1]Sheet8!$F$58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[1]Sheet8!$D$59:$D$66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[1]Sheet8!$F$59:$F$66</c:f>
              <c:numCache>
                <c:formatCode>General</c:formatCode>
                <c:ptCount val="8"/>
                <c:pt idx="0">
                  <c:v>34.625812823937672</c:v>
                </c:pt>
                <c:pt idx="1">
                  <c:v>34.415874371782074</c:v>
                </c:pt>
                <c:pt idx="2">
                  <c:v>40.006347360270986</c:v>
                </c:pt>
                <c:pt idx="3">
                  <c:v>45.458634814178559</c:v>
                </c:pt>
                <c:pt idx="4">
                  <c:v>41.54898381675244</c:v>
                </c:pt>
                <c:pt idx="5">
                  <c:v>43.982206080127042</c:v>
                </c:pt>
                <c:pt idx="6">
                  <c:v>49.700724726350707</c:v>
                </c:pt>
                <c:pt idx="7">
                  <c:v>56.310239188014691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D8-452F-A487-7E808E14DE61}"/>
            </c:ext>
          </c:extLst>
        </c:ser>
        <c:ser>
          <c:idx val="1"/>
          <c:order val="3"/>
          <c:tx>
            <c:strRef>
              <c:f>[1]Sheet8!$Z$58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[1]Sheet8!$X$59:$X$66</c:f>
              <c:numCache>
                <c:formatCode>General</c:formatCode>
                <c:ptCount val="8"/>
                <c:pt idx="0">
                  <c:v>2.0473140357562124E-3</c:v>
                </c:pt>
                <c:pt idx="1">
                  <c:v>2.5064930738927342E-3</c:v>
                </c:pt>
                <c:pt idx="2">
                  <c:v>3.1933546743511316E-3</c:v>
                </c:pt>
                <c:pt idx="3">
                  <c:v>4.3341166830958176E-3</c:v>
                </c:pt>
                <c:pt idx="4">
                  <c:v>6.218418315486177E-3</c:v>
                </c:pt>
                <c:pt idx="5">
                  <c:v>6.5825859195592449E-3</c:v>
                </c:pt>
                <c:pt idx="6">
                  <c:v>7.4384465885941557E-3</c:v>
                </c:pt>
                <c:pt idx="7">
                  <c:v>8.4276579244514337E-3</c:v>
                </c:pt>
              </c:numCache>
            </c:numRef>
          </c:xVal>
          <c:yVal>
            <c:numRef>
              <c:f>[1]Sheet8!$Z$59:$Z$66</c:f>
              <c:numCache>
                <c:formatCode>General</c:formatCode>
                <c:ptCount val="8"/>
                <c:pt idx="0">
                  <c:v>53.862375503903039</c:v>
                </c:pt>
                <c:pt idx="1">
                  <c:v>52.754259985943321</c:v>
                </c:pt>
                <c:pt idx="2">
                  <c:v>52.50833091035566</c:v>
                </c:pt>
                <c:pt idx="3">
                  <c:v>55.055457719394028</c:v>
                </c:pt>
                <c:pt idx="4">
                  <c:v>51.416867473231129</c:v>
                </c:pt>
                <c:pt idx="5">
                  <c:v>53.603313660154839</c:v>
                </c:pt>
                <c:pt idx="6">
                  <c:v>60.572758260239908</c:v>
                </c:pt>
                <c:pt idx="7">
                  <c:v>66.868409035767442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2D8-452F-A487-7E808E14D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97951"/>
        <c:axId val="1398007103"/>
      </c:scatterChart>
      <c:valAx>
        <c:axId val="1373742927"/>
        <c:scaling>
          <c:orientation val="minMax"/>
          <c:min val="1.7000000000000006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02527"/>
        <c:crosses val="autoZero"/>
        <c:crossBetween val="midCat"/>
      </c:valAx>
      <c:valAx>
        <c:axId val="13980025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742927"/>
        <c:crosses val="autoZero"/>
        <c:crossBetween val="midCat"/>
      </c:valAx>
      <c:valAx>
        <c:axId val="139800710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97951"/>
        <c:crosses val="max"/>
        <c:crossBetween val="midCat"/>
      </c:valAx>
      <c:valAx>
        <c:axId val="13979979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07103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156686696224378"/>
          <c:y val="0.62978669895489181"/>
          <c:w val="0.4361668853893263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effectLst/>
              </a:rPr>
              <a:t>Ratio of the difference between heat-transfer water temperature at the entrance of the compound and ambient air temperature to the intensity of the radiation [ ( Tf,I –Ta)/I ]</a:t>
            </a:r>
            <a:endParaRPr lang="en-US" sz="800">
              <a:effectLst/>
            </a:endParaRPr>
          </a:p>
        </c:rich>
      </c:tx>
      <c:layout>
        <c:manualLayout>
          <c:xMode val="edge"/>
          <c:yMode val="edge"/>
          <c:x val="0.16065386367040282"/>
          <c:y val="0.9051538694021227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55185987855721"/>
          <c:y val="9.4288446142620316E-2"/>
          <c:w val="0.75396422196653323"/>
          <c:h val="0.63097951297754451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[1]Sheet8!$E$69</c:f>
              <c:strCache>
                <c:ptCount val="1"/>
                <c:pt idx="0">
                  <c:v>1 Qu</c:v>
                </c:pt>
              </c:strCache>
            </c:strRef>
          </c:tx>
          <c:xVal>
            <c:numRef>
              <c:f>[1]Sheet8!$D$70:$D$77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[1]Sheet8!$E$70:$E$77</c:f>
              <c:numCache>
                <c:formatCode>General</c:formatCode>
                <c:ptCount val="8"/>
                <c:pt idx="0">
                  <c:v>814.31999999999994</c:v>
                </c:pt>
                <c:pt idx="1">
                  <c:v>826.84799999999984</c:v>
                </c:pt>
                <c:pt idx="2">
                  <c:v>977.18399999999997</c:v>
                </c:pt>
                <c:pt idx="3">
                  <c:v>876.95999999999992</c:v>
                </c:pt>
                <c:pt idx="4">
                  <c:v>975.30479999999989</c:v>
                </c:pt>
                <c:pt idx="5">
                  <c:v>970.91999999999985</c:v>
                </c:pt>
                <c:pt idx="6">
                  <c:v>970.91999999999985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DF-4452-9A43-9B2004597C1C}"/>
            </c:ext>
          </c:extLst>
        </c:ser>
        <c:ser>
          <c:idx val="0"/>
          <c:order val="2"/>
          <c:tx>
            <c:strRef>
              <c:f>[1]Sheet8!$Y$69</c:f>
              <c:strCache>
                <c:ptCount val="1"/>
                <c:pt idx="0">
                  <c:v>2 Qu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[1]Sheet8!$X$70:$X$77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[1]Sheet8!$Y$70:$Y$77</c:f>
              <c:numCache>
                <c:formatCode>General</c:formatCode>
                <c:ptCount val="8"/>
                <c:pt idx="0">
                  <c:v>1221.4799999999998</c:v>
                </c:pt>
                <c:pt idx="1">
                  <c:v>1190.1599999999999</c:v>
                </c:pt>
                <c:pt idx="2">
                  <c:v>1158.8399999999999</c:v>
                </c:pt>
                <c:pt idx="3">
                  <c:v>939.59999999999991</c:v>
                </c:pt>
                <c:pt idx="4">
                  <c:v>970.91999999999985</c:v>
                </c:pt>
                <c:pt idx="5">
                  <c:v>970.91999999999985</c:v>
                </c:pt>
                <c:pt idx="6">
                  <c:v>970.91999999999985</c:v>
                </c:pt>
                <c:pt idx="7">
                  <c:v>1002.2399999999999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DF-4452-9A43-9B200459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412943"/>
        <c:axId val="1397987967"/>
      </c:scatterChart>
      <c:scatterChart>
        <c:scatterStyle val="smoothMarker"/>
        <c:varyColors val="0"/>
        <c:ser>
          <c:idx val="3"/>
          <c:order val="1"/>
          <c:tx>
            <c:strRef>
              <c:f>[1]Sheet8!$F$69</c:f>
              <c:strCache>
                <c:ptCount val="1"/>
                <c:pt idx="0">
                  <c:v>1 ζ%</c:v>
                </c:pt>
              </c:strCache>
            </c:strRef>
          </c:tx>
          <c:xVal>
            <c:numRef>
              <c:f>[1]Sheet8!$D$70:$D$77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[1]Sheet8!$F$70:$F$77</c:f>
              <c:numCache>
                <c:formatCode>General</c:formatCode>
                <c:ptCount val="8"/>
                <c:pt idx="0">
                  <c:v>33.337310194791762</c:v>
                </c:pt>
                <c:pt idx="1">
                  <c:v>33.13641767348664</c:v>
                </c:pt>
                <c:pt idx="2">
                  <c:v>38.960333945909284</c:v>
                </c:pt>
                <c:pt idx="3">
                  <c:v>35.295247703255164</c:v>
                </c:pt>
                <c:pt idx="4">
                  <c:v>40.3275308090452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DF-4452-9A43-9B2004597C1C}"/>
            </c:ext>
          </c:extLst>
        </c:ser>
        <c:ser>
          <c:idx val="1"/>
          <c:order val="3"/>
          <c:tx>
            <c:strRef>
              <c:f>[1]Sheet8!$Z$69</c:f>
              <c:strCache>
                <c:ptCount val="1"/>
                <c:pt idx="0">
                  <c:v>2  ζ%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[1]Sheet8!$X$70:$X$77</c:f>
              <c:numCache>
                <c:formatCode>General</c:formatCode>
                <c:ptCount val="8"/>
                <c:pt idx="0">
                  <c:v>2.0469416319623592E-3</c:v>
                </c:pt>
                <c:pt idx="1">
                  <c:v>3.4064247627694152E-3</c:v>
                </c:pt>
                <c:pt idx="2">
                  <c:v>3.7876507647089837E-3</c:v>
                </c:pt>
                <c:pt idx="3">
                  <c:v>7.0432726100046229E-3</c:v>
                </c:pt>
                <c:pt idx="4">
                  <c:v>6.615783014137973E-3</c:v>
                </c:pt>
                <c:pt idx="5">
                  <c:v>6.7733212732874609E-3</c:v>
                </c:pt>
                <c:pt idx="6">
                  <c:v>7.6213880474720773E-3</c:v>
                </c:pt>
                <c:pt idx="7">
                  <c:v>8.3077646251406932E-3</c:v>
                </c:pt>
              </c:numCache>
            </c:numRef>
          </c:xVal>
          <c:yVal>
            <c:numRef>
              <c:f>[1]Sheet8!$Z$70:$Z$77</c:f>
              <c:numCache>
                <c:formatCode>General</c:formatCode>
                <c:ptCount val="8"/>
                <c:pt idx="0">
                  <c:v>50.005965292187646</c:v>
                </c:pt>
                <c:pt idx="1">
                  <c:v>47.696358772442892</c:v>
                </c:pt>
                <c:pt idx="2">
                  <c:v>46.202960128161656</c:v>
                </c:pt>
                <c:pt idx="3">
                  <c:v>37.816336824916249</c:v>
                </c:pt>
                <c:pt idx="4">
                  <c:v>40.146225275542747</c:v>
                </c:pt>
                <c:pt idx="5">
                  <c:v>42.42808445587265</c:v>
                </c:pt>
                <c:pt idx="6">
                  <c:v>47.740374729365094</c:v>
                </c:pt>
                <c:pt idx="7">
                  <c:v>55.509160119340052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DF-4452-9A43-9B200459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012511"/>
        <c:axId val="1398024159"/>
      </c:scatterChart>
      <c:valAx>
        <c:axId val="1409412943"/>
        <c:scaling>
          <c:orientation val="minMax"/>
          <c:min val="1.7000000000000006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87967"/>
        <c:crosses val="autoZero"/>
        <c:crossBetween val="midCat"/>
      </c:valAx>
      <c:valAx>
        <c:axId val="13979879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baseline="0">
                    <a:effectLst/>
                  </a:rPr>
                  <a:t>Qu/energy transmitted from the compound by the heat-transferring water (J).</a:t>
                </a:r>
                <a:endParaRPr lang="en-US" sz="800">
                  <a:effectLst/>
                </a:endParaRPr>
              </a:p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 </a:t>
                </a:r>
                <a:r>
                  <a:rPr lang="en-US" sz="800" b="0" i="0" u="none" strike="noStrike" baseline="0"/>
                  <a:t> 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7.7441087706605106E-3"/>
              <c:y val="0.152536337136238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9412943"/>
        <c:crosses val="autoZero"/>
        <c:crossBetween val="midCat"/>
      </c:valAx>
      <c:valAx>
        <c:axId val="1398024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ζ%</a:t>
                </a:r>
                <a:r>
                  <a:rPr lang="el-GR" sz="1000" b="0" i="0" u="none" strike="noStrike" baseline="0"/>
                  <a:t>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545239456490015"/>
              <c:y val="0.4114393084423859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8012511"/>
        <c:crosses val="max"/>
        <c:crossBetween val="midCat"/>
      </c:valAx>
      <c:valAx>
        <c:axId val="13980125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8024159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9918693752494674"/>
          <c:y val="3.6151673844405222E-2"/>
          <c:w val="0.4639446631671040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69.xml"/><Relationship Id="rId18" Type="http://schemas.openxmlformats.org/officeDocument/2006/relationships/chart" Target="../charts/chart74.xml"/><Relationship Id="rId26" Type="http://schemas.openxmlformats.org/officeDocument/2006/relationships/chart" Target="../charts/chart82.xml"/><Relationship Id="rId39" Type="http://schemas.openxmlformats.org/officeDocument/2006/relationships/chart" Target="../charts/chart95.xml"/><Relationship Id="rId3" Type="http://schemas.openxmlformats.org/officeDocument/2006/relationships/chart" Target="../charts/chart59.xml"/><Relationship Id="rId21" Type="http://schemas.openxmlformats.org/officeDocument/2006/relationships/chart" Target="../charts/chart77.xml"/><Relationship Id="rId34" Type="http://schemas.openxmlformats.org/officeDocument/2006/relationships/chart" Target="../charts/chart90.xml"/><Relationship Id="rId42" Type="http://schemas.openxmlformats.org/officeDocument/2006/relationships/chart" Target="../charts/chart98.xml"/><Relationship Id="rId47" Type="http://schemas.openxmlformats.org/officeDocument/2006/relationships/chart" Target="../charts/chart103.xml"/><Relationship Id="rId50" Type="http://schemas.openxmlformats.org/officeDocument/2006/relationships/chart" Target="../charts/chart106.xml"/><Relationship Id="rId7" Type="http://schemas.openxmlformats.org/officeDocument/2006/relationships/chart" Target="../charts/chart63.xml"/><Relationship Id="rId12" Type="http://schemas.openxmlformats.org/officeDocument/2006/relationships/chart" Target="../charts/chart68.xml"/><Relationship Id="rId17" Type="http://schemas.openxmlformats.org/officeDocument/2006/relationships/chart" Target="../charts/chart73.xml"/><Relationship Id="rId25" Type="http://schemas.openxmlformats.org/officeDocument/2006/relationships/chart" Target="../charts/chart81.xml"/><Relationship Id="rId33" Type="http://schemas.openxmlformats.org/officeDocument/2006/relationships/chart" Target="../charts/chart89.xml"/><Relationship Id="rId38" Type="http://schemas.openxmlformats.org/officeDocument/2006/relationships/chart" Target="../charts/chart94.xml"/><Relationship Id="rId46" Type="http://schemas.openxmlformats.org/officeDocument/2006/relationships/chart" Target="../charts/chart102.xml"/><Relationship Id="rId2" Type="http://schemas.openxmlformats.org/officeDocument/2006/relationships/chart" Target="../charts/chart58.xml"/><Relationship Id="rId16" Type="http://schemas.openxmlformats.org/officeDocument/2006/relationships/chart" Target="../charts/chart72.xml"/><Relationship Id="rId20" Type="http://schemas.openxmlformats.org/officeDocument/2006/relationships/chart" Target="../charts/chart76.xml"/><Relationship Id="rId29" Type="http://schemas.openxmlformats.org/officeDocument/2006/relationships/chart" Target="../charts/chart85.xml"/><Relationship Id="rId41" Type="http://schemas.openxmlformats.org/officeDocument/2006/relationships/chart" Target="../charts/chart97.xml"/><Relationship Id="rId54" Type="http://schemas.openxmlformats.org/officeDocument/2006/relationships/chart" Target="../charts/chart110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11" Type="http://schemas.openxmlformats.org/officeDocument/2006/relationships/chart" Target="../charts/chart67.xml"/><Relationship Id="rId24" Type="http://schemas.openxmlformats.org/officeDocument/2006/relationships/chart" Target="../charts/chart80.xml"/><Relationship Id="rId32" Type="http://schemas.openxmlformats.org/officeDocument/2006/relationships/chart" Target="../charts/chart88.xml"/><Relationship Id="rId37" Type="http://schemas.openxmlformats.org/officeDocument/2006/relationships/chart" Target="../charts/chart93.xml"/><Relationship Id="rId40" Type="http://schemas.openxmlformats.org/officeDocument/2006/relationships/chart" Target="../charts/chart96.xml"/><Relationship Id="rId45" Type="http://schemas.openxmlformats.org/officeDocument/2006/relationships/chart" Target="../charts/chart101.xml"/><Relationship Id="rId53" Type="http://schemas.openxmlformats.org/officeDocument/2006/relationships/chart" Target="../charts/chart109.xml"/><Relationship Id="rId5" Type="http://schemas.openxmlformats.org/officeDocument/2006/relationships/chart" Target="../charts/chart61.xml"/><Relationship Id="rId15" Type="http://schemas.openxmlformats.org/officeDocument/2006/relationships/chart" Target="../charts/chart71.xml"/><Relationship Id="rId23" Type="http://schemas.openxmlformats.org/officeDocument/2006/relationships/chart" Target="../charts/chart79.xml"/><Relationship Id="rId28" Type="http://schemas.openxmlformats.org/officeDocument/2006/relationships/chart" Target="../charts/chart84.xml"/><Relationship Id="rId36" Type="http://schemas.openxmlformats.org/officeDocument/2006/relationships/chart" Target="../charts/chart92.xml"/><Relationship Id="rId49" Type="http://schemas.openxmlformats.org/officeDocument/2006/relationships/chart" Target="../charts/chart105.xml"/><Relationship Id="rId10" Type="http://schemas.openxmlformats.org/officeDocument/2006/relationships/chart" Target="../charts/chart66.xml"/><Relationship Id="rId19" Type="http://schemas.openxmlformats.org/officeDocument/2006/relationships/chart" Target="../charts/chart75.xml"/><Relationship Id="rId31" Type="http://schemas.openxmlformats.org/officeDocument/2006/relationships/chart" Target="../charts/chart87.xml"/><Relationship Id="rId44" Type="http://schemas.openxmlformats.org/officeDocument/2006/relationships/chart" Target="../charts/chart100.xml"/><Relationship Id="rId52" Type="http://schemas.openxmlformats.org/officeDocument/2006/relationships/chart" Target="../charts/chart108.xml"/><Relationship Id="rId4" Type="http://schemas.openxmlformats.org/officeDocument/2006/relationships/chart" Target="../charts/chart60.xml"/><Relationship Id="rId9" Type="http://schemas.openxmlformats.org/officeDocument/2006/relationships/chart" Target="../charts/chart65.xml"/><Relationship Id="rId14" Type="http://schemas.openxmlformats.org/officeDocument/2006/relationships/chart" Target="../charts/chart70.xml"/><Relationship Id="rId22" Type="http://schemas.openxmlformats.org/officeDocument/2006/relationships/chart" Target="../charts/chart78.xml"/><Relationship Id="rId27" Type="http://schemas.openxmlformats.org/officeDocument/2006/relationships/chart" Target="../charts/chart83.xml"/><Relationship Id="rId30" Type="http://schemas.openxmlformats.org/officeDocument/2006/relationships/chart" Target="../charts/chart86.xml"/><Relationship Id="rId35" Type="http://schemas.openxmlformats.org/officeDocument/2006/relationships/chart" Target="../charts/chart91.xml"/><Relationship Id="rId43" Type="http://schemas.openxmlformats.org/officeDocument/2006/relationships/chart" Target="../charts/chart99.xml"/><Relationship Id="rId48" Type="http://schemas.openxmlformats.org/officeDocument/2006/relationships/chart" Target="../charts/chart104.xml"/><Relationship Id="rId8" Type="http://schemas.openxmlformats.org/officeDocument/2006/relationships/chart" Target="../charts/chart64.xml"/><Relationship Id="rId51" Type="http://schemas.openxmlformats.org/officeDocument/2006/relationships/chart" Target="../charts/chart10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8.xml"/><Relationship Id="rId13" Type="http://schemas.openxmlformats.org/officeDocument/2006/relationships/chart" Target="../charts/chart123.xml"/><Relationship Id="rId18" Type="http://schemas.openxmlformats.org/officeDocument/2006/relationships/chart" Target="../charts/chart128.xml"/><Relationship Id="rId26" Type="http://schemas.openxmlformats.org/officeDocument/2006/relationships/chart" Target="../charts/chart136.xml"/><Relationship Id="rId3" Type="http://schemas.openxmlformats.org/officeDocument/2006/relationships/chart" Target="../charts/chart113.xml"/><Relationship Id="rId21" Type="http://schemas.openxmlformats.org/officeDocument/2006/relationships/chart" Target="../charts/chart131.xml"/><Relationship Id="rId34" Type="http://schemas.openxmlformats.org/officeDocument/2006/relationships/chart" Target="../charts/chart144.xml"/><Relationship Id="rId7" Type="http://schemas.openxmlformats.org/officeDocument/2006/relationships/chart" Target="../charts/chart117.xml"/><Relationship Id="rId12" Type="http://schemas.openxmlformats.org/officeDocument/2006/relationships/chart" Target="../charts/chart122.xml"/><Relationship Id="rId17" Type="http://schemas.openxmlformats.org/officeDocument/2006/relationships/chart" Target="../charts/chart127.xml"/><Relationship Id="rId25" Type="http://schemas.openxmlformats.org/officeDocument/2006/relationships/chart" Target="../charts/chart135.xml"/><Relationship Id="rId33" Type="http://schemas.openxmlformats.org/officeDocument/2006/relationships/chart" Target="../charts/chart143.xml"/><Relationship Id="rId2" Type="http://schemas.openxmlformats.org/officeDocument/2006/relationships/chart" Target="../charts/chart112.xml"/><Relationship Id="rId16" Type="http://schemas.openxmlformats.org/officeDocument/2006/relationships/chart" Target="../charts/chart126.xml"/><Relationship Id="rId20" Type="http://schemas.openxmlformats.org/officeDocument/2006/relationships/chart" Target="../charts/chart130.xml"/><Relationship Id="rId29" Type="http://schemas.openxmlformats.org/officeDocument/2006/relationships/chart" Target="../charts/chart139.xml"/><Relationship Id="rId1" Type="http://schemas.openxmlformats.org/officeDocument/2006/relationships/chart" Target="../charts/chart111.xml"/><Relationship Id="rId6" Type="http://schemas.openxmlformats.org/officeDocument/2006/relationships/chart" Target="../charts/chart116.xml"/><Relationship Id="rId11" Type="http://schemas.openxmlformats.org/officeDocument/2006/relationships/chart" Target="../charts/chart121.xml"/><Relationship Id="rId24" Type="http://schemas.openxmlformats.org/officeDocument/2006/relationships/chart" Target="../charts/chart134.xml"/><Relationship Id="rId32" Type="http://schemas.openxmlformats.org/officeDocument/2006/relationships/chart" Target="../charts/chart142.xml"/><Relationship Id="rId5" Type="http://schemas.openxmlformats.org/officeDocument/2006/relationships/chart" Target="../charts/chart115.xml"/><Relationship Id="rId15" Type="http://schemas.openxmlformats.org/officeDocument/2006/relationships/chart" Target="../charts/chart125.xml"/><Relationship Id="rId23" Type="http://schemas.openxmlformats.org/officeDocument/2006/relationships/chart" Target="../charts/chart133.xml"/><Relationship Id="rId28" Type="http://schemas.openxmlformats.org/officeDocument/2006/relationships/chart" Target="../charts/chart138.xml"/><Relationship Id="rId36" Type="http://schemas.openxmlformats.org/officeDocument/2006/relationships/chart" Target="../charts/chart146.xml"/><Relationship Id="rId10" Type="http://schemas.openxmlformats.org/officeDocument/2006/relationships/chart" Target="../charts/chart120.xml"/><Relationship Id="rId19" Type="http://schemas.openxmlformats.org/officeDocument/2006/relationships/chart" Target="../charts/chart129.xml"/><Relationship Id="rId31" Type="http://schemas.openxmlformats.org/officeDocument/2006/relationships/chart" Target="../charts/chart141.xml"/><Relationship Id="rId4" Type="http://schemas.openxmlformats.org/officeDocument/2006/relationships/chart" Target="../charts/chart114.xml"/><Relationship Id="rId9" Type="http://schemas.openxmlformats.org/officeDocument/2006/relationships/chart" Target="../charts/chart119.xml"/><Relationship Id="rId14" Type="http://schemas.openxmlformats.org/officeDocument/2006/relationships/chart" Target="../charts/chart124.xml"/><Relationship Id="rId22" Type="http://schemas.openxmlformats.org/officeDocument/2006/relationships/chart" Target="../charts/chart132.xml"/><Relationship Id="rId27" Type="http://schemas.openxmlformats.org/officeDocument/2006/relationships/chart" Target="../charts/chart137.xml"/><Relationship Id="rId30" Type="http://schemas.openxmlformats.org/officeDocument/2006/relationships/chart" Target="../charts/chart140.xml"/><Relationship Id="rId35" Type="http://schemas.openxmlformats.org/officeDocument/2006/relationships/chart" Target="../charts/chart1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7320</xdr:colOff>
      <xdr:row>0</xdr:row>
      <xdr:rowOff>188987</xdr:rowOff>
    </xdr:from>
    <xdr:to>
      <xdr:col>39</xdr:col>
      <xdr:colOff>25290</xdr:colOff>
      <xdr:row>9</xdr:row>
      <xdr:rowOff>181841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7C912A-E7AA-432A-B567-43A44AF13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9278</xdr:colOff>
      <xdr:row>13</xdr:row>
      <xdr:rowOff>137060</xdr:rowOff>
    </xdr:from>
    <xdr:to>
      <xdr:col>19</xdr:col>
      <xdr:colOff>25978</xdr:colOff>
      <xdr:row>22</xdr:row>
      <xdr:rowOff>138545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88AB60-5AA6-444D-8736-F8D62A305D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598837</xdr:colOff>
      <xdr:row>27</xdr:row>
      <xdr:rowOff>28177</xdr:rowOff>
    </xdr:from>
    <xdr:to>
      <xdr:col>18</xdr:col>
      <xdr:colOff>585972</xdr:colOff>
      <xdr:row>35</xdr:row>
      <xdr:rowOff>60862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2E72C4-29F1-4A7A-BCE7-87074831E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3806</xdr:colOff>
      <xdr:row>39</xdr:row>
      <xdr:rowOff>207819</xdr:rowOff>
    </xdr:from>
    <xdr:to>
      <xdr:col>19</xdr:col>
      <xdr:colOff>40820</xdr:colOff>
      <xdr:row>48</xdr:row>
      <xdr:rowOff>138546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4FA2DF-0635-4104-A5D9-6EBF00AF3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604752</xdr:colOff>
      <xdr:row>0</xdr:row>
      <xdr:rowOff>184810</xdr:rowOff>
    </xdr:from>
    <xdr:to>
      <xdr:col>19</xdr:col>
      <xdr:colOff>2224</xdr:colOff>
      <xdr:row>9</xdr:row>
      <xdr:rowOff>138547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6E2721C-8A38-4B99-A228-691D8C69B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583</xdr:colOff>
      <xdr:row>96</xdr:row>
      <xdr:rowOff>156207</xdr:rowOff>
    </xdr:from>
    <xdr:to>
      <xdr:col>18</xdr:col>
      <xdr:colOff>599209</xdr:colOff>
      <xdr:row>105</xdr:row>
      <xdr:rowOff>147205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441E117-1AB0-47DC-9A74-A47C660547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594434</xdr:colOff>
      <xdr:row>112</xdr:row>
      <xdr:rowOff>170365</xdr:rowOff>
    </xdr:from>
    <xdr:to>
      <xdr:col>18</xdr:col>
      <xdr:colOff>578674</xdr:colOff>
      <xdr:row>121</xdr:row>
      <xdr:rowOff>9523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20B48DC-37F1-4DFC-B805-1359F03F61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9503</xdr:colOff>
      <xdr:row>124</xdr:row>
      <xdr:rowOff>103908</xdr:rowOff>
    </xdr:from>
    <xdr:to>
      <xdr:col>18</xdr:col>
      <xdr:colOff>598838</xdr:colOff>
      <xdr:row>132</xdr:row>
      <xdr:rowOff>179489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9535041-8FD7-4B84-B3E1-B0D4FE5A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602920</xdr:colOff>
      <xdr:row>150</xdr:row>
      <xdr:rowOff>25977</xdr:rowOff>
    </xdr:from>
    <xdr:to>
      <xdr:col>18</xdr:col>
      <xdr:colOff>590056</xdr:colOff>
      <xdr:row>159</xdr:row>
      <xdr:rowOff>79665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D9B1491-427B-4F6A-B502-7219179FD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91</xdr:colOff>
      <xdr:row>169</xdr:row>
      <xdr:rowOff>155864</xdr:rowOff>
    </xdr:from>
    <xdr:to>
      <xdr:col>19</xdr:col>
      <xdr:colOff>28574</xdr:colOff>
      <xdr:row>178</xdr:row>
      <xdr:rowOff>138546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6C876A0-D869-436F-911D-762606A41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1039</xdr:colOff>
      <xdr:row>184</xdr:row>
      <xdr:rowOff>5443</xdr:rowOff>
    </xdr:from>
    <xdr:to>
      <xdr:col>18</xdr:col>
      <xdr:colOff>604158</xdr:colOff>
      <xdr:row>192</xdr:row>
      <xdr:rowOff>173182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CDC38F0-223D-4E6B-AB4D-29FA8BC12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13720</xdr:colOff>
      <xdr:row>210</xdr:row>
      <xdr:rowOff>23993</xdr:rowOff>
    </xdr:from>
    <xdr:to>
      <xdr:col>19</xdr:col>
      <xdr:colOff>12122</xdr:colOff>
      <xdr:row>220</xdr:row>
      <xdr:rowOff>152276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5A507ABD-A6CA-4403-8210-1510202ED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598045</xdr:colOff>
      <xdr:row>239</xdr:row>
      <xdr:rowOff>0</xdr:rowOff>
    </xdr:from>
    <xdr:to>
      <xdr:col>18</xdr:col>
      <xdr:colOff>581519</xdr:colOff>
      <xdr:row>247</xdr:row>
      <xdr:rowOff>191242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E0474E6-35D7-48EE-85B5-77136D86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597537</xdr:colOff>
      <xdr:row>225</xdr:row>
      <xdr:rowOff>216477</xdr:rowOff>
    </xdr:from>
    <xdr:to>
      <xdr:col>18</xdr:col>
      <xdr:colOff>599582</xdr:colOff>
      <xdr:row>236</xdr:row>
      <xdr:rowOff>112570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9559750-40D0-4804-B4F2-E32AE6834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30</xdr:col>
      <xdr:colOff>883227</xdr:colOff>
      <xdr:row>13</xdr:row>
      <xdr:rowOff>154627</xdr:rowOff>
    </xdr:from>
    <xdr:to>
      <xdr:col>38</xdr:col>
      <xdr:colOff>583371</xdr:colOff>
      <xdr:row>22</xdr:row>
      <xdr:rowOff>155865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A270D22B-A2AD-43E3-9A96-C8B97441F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31</xdr:col>
      <xdr:colOff>0</xdr:colOff>
      <xdr:row>26</xdr:row>
      <xdr:rowOff>135236</xdr:rowOff>
    </xdr:from>
    <xdr:to>
      <xdr:col>38</xdr:col>
      <xdr:colOff>598836</xdr:colOff>
      <xdr:row>35</xdr:row>
      <xdr:rowOff>190500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21DD5A7-4415-44C7-8E64-479AEFB85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30</xdr:col>
      <xdr:colOff>887042</xdr:colOff>
      <xdr:row>39</xdr:row>
      <xdr:rowOff>216476</xdr:rowOff>
    </xdr:from>
    <xdr:to>
      <xdr:col>38</xdr:col>
      <xdr:colOff>597477</xdr:colOff>
      <xdr:row>49</xdr:row>
      <xdr:rowOff>117516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58083E6-D297-406A-8BC0-A263DB54D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598403</xdr:colOff>
      <xdr:row>57</xdr:row>
      <xdr:rowOff>8802</xdr:rowOff>
    </xdr:from>
    <xdr:to>
      <xdr:col>18</xdr:col>
      <xdr:colOff>606136</xdr:colOff>
      <xdr:row>64</xdr:row>
      <xdr:rowOff>87951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24E1B4D2-FE5B-4FBF-B897-D210B0BDC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10019</xdr:colOff>
      <xdr:row>69</xdr:row>
      <xdr:rowOff>18308</xdr:rowOff>
    </xdr:from>
    <xdr:to>
      <xdr:col>19</xdr:col>
      <xdr:colOff>10017</xdr:colOff>
      <xdr:row>78</xdr:row>
      <xdr:rowOff>259773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1707E70A-D929-4AF1-BECE-4AC24E082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31</xdr:col>
      <xdr:colOff>12011</xdr:colOff>
      <xdr:row>69</xdr:row>
      <xdr:rowOff>145788</xdr:rowOff>
    </xdr:from>
    <xdr:to>
      <xdr:col>39</xdr:col>
      <xdr:colOff>9896</xdr:colOff>
      <xdr:row>78</xdr:row>
      <xdr:rowOff>8659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BF5272F1-58FC-4703-8CFB-0F8CDE966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3737</xdr:colOff>
      <xdr:row>82</xdr:row>
      <xdr:rowOff>173182</xdr:rowOff>
    </xdr:from>
    <xdr:to>
      <xdr:col>18</xdr:col>
      <xdr:colOff>593768</xdr:colOff>
      <xdr:row>92</xdr:row>
      <xdr:rowOff>175036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24C63064-1B79-48D1-BAB8-079CD9A9A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31</xdr:col>
      <xdr:colOff>23134</xdr:colOff>
      <xdr:row>126</xdr:row>
      <xdr:rowOff>17319</xdr:rowOff>
    </xdr:from>
    <xdr:to>
      <xdr:col>38</xdr:col>
      <xdr:colOff>597974</xdr:colOff>
      <xdr:row>134</xdr:row>
      <xdr:rowOff>112568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B2E3012-8EA9-42F2-86D3-0D141218C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31</xdr:col>
      <xdr:colOff>1738</xdr:colOff>
      <xdr:row>138</xdr:row>
      <xdr:rowOff>199161</xdr:rowOff>
    </xdr:from>
    <xdr:to>
      <xdr:col>39</xdr:col>
      <xdr:colOff>9896</xdr:colOff>
      <xdr:row>146</xdr:row>
      <xdr:rowOff>190501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65F1A82E-E73C-4C40-845A-4E9513CCE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31</xdr:col>
      <xdr:colOff>13359</xdr:colOff>
      <xdr:row>151</xdr:row>
      <xdr:rowOff>207817</xdr:rowOff>
    </xdr:from>
    <xdr:to>
      <xdr:col>39</xdr:col>
      <xdr:colOff>1237</xdr:colOff>
      <xdr:row>159</xdr:row>
      <xdr:rowOff>90919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19DDD283-1A05-42D7-9075-3D8F14EF1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43</xdr:col>
      <xdr:colOff>10764</xdr:colOff>
      <xdr:row>14</xdr:row>
      <xdr:rowOff>8659</xdr:rowOff>
    </xdr:from>
    <xdr:to>
      <xdr:col>50</xdr:col>
      <xdr:colOff>595143</xdr:colOff>
      <xdr:row>25</xdr:row>
      <xdr:rowOff>112568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D0ED8C94-6A4B-4C87-8427-D6C27A829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43</xdr:col>
      <xdr:colOff>17320</xdr:colOff>
      <xdr:row>28</xdr:row>
      <xdr:rowOff>51955</xdr:rowOff>
    </xdr:from>
    <xdr:to>
      <xdr:col>51</xdr:col>
      <xdr:colOff>36369</xdr:colOff>
      <xdr:row>39</xdr:row>
      <xdr:rowOff>165760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9CBAADC1-1D3D-4B3B-9A60-0F9198C53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43</xdr:col>
      <xdr:colOff>19423</xdr:colOff>
      <xdr:row>42</xdr:row>
      <xdr:rowOff>77932</xdr:rowOff>
    </xdr:from>
    <xdr:to>
      <xdr:col>51</xdr:col>
      <xdr:colOff>51337</xdr:colOff>
      <xdr:row>52</xdr:row>
      <xdr:rowOff>138546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47B1DA1E-C234-45AF-AAD4-F0E9A4DF11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43</xdr:col>
      <xdr:colOff>34635</xdr:colOff>
      <xdr:row>56</xdr:row>
      <xdr:rowOff>46018</xdr:rowOff>
    </xdr:from>
    <xdr:to>
      <xdr:col>50</xdr:col>
      <xdr:colOff>597478</xdr:colOff>
      <xdr:row>65</xdr:row>
      <xdr:rowOff>164523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175E5B8A-EFC5-4E5E-945E-C628E52A34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43</xdr:col>
      <xdr:colOff>868</xdr:colOff>
      <xdr:row>68</xdr:row>
      <xdr:rowOff>17317</xdr:rowOff>
    </xdr:from>
    <xdr:to>
      <xdr:col>50</xdr:col>
      <xdr:colOff>585232</xdr:colOff>
      <xdr:row>79</xdr:row>
      <xdr:rowOff>112566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B686B1B1-FBD1-4A56-8939-16BC3E208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43</xdr:col>
      <xdr:colOff>1805</xdr:colOff>
      <xdr:row>82</xdr:row>
      <xdr:rowOff>34715</xdr:rowOff>
    </xdr:from>
    <xdr:to>
      <xdr:col>50</xdr:col>
      <xdr:colOff>545688</xdr:colOff>
      <xdr:row>94</xdr:row>
      <xdr:rowOff>69272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FBB42532-BEB4-4143-ADEB-F5BCCD58A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43</xdr:col>
      <xdr:colOff>16948</xdr:colOff>
      <xdr:row>97</xdr:row>
      <xdr:rowOff>17318</xdr:rowOff>
    </xdr:from>
    <xdr:to>
      <xdr:col>51</xdr:col>
      <xdr:colOff>16947</xdr:colOff>
      <xdr:row>108</xdr:row>
      <xdr:rowOff>27833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541C065E-89C1-4D2B-BED5-F7C209EAD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43</xdr:col>
      <xdr:colOff>25977</xdr:colOff>
      <xdr:row>112</xdr:row>
      <xdr:rowOff>164523</xdr:rowOff>
    </xdr:from>
    <xdr:to>
      <xdr:col>51</xdr:col>
      <xdr:colOff>17542</xdr:colOff>
      <xdr:row>125</xdr:row>
      <xdr:rowOff>153267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8809428B-C80D-4924-9035-211753B9F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42</xdr:col>
      <xdr:colOff>593044</xdr:colOff>
      <xdr:row>129</xdr:row>
      <xdr:rowOff>8659</xdr:rowOff>
    </xdr:from>
    <xdr:to>
      <xdr:col>51</xdr:col>
      <xdr:colOff>5957</xdr:colOff>
      <xdr:row>138</xdr:row>
      <xdr:rowOff>126421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7FDEBF-BBE4-4538-88FE-113193F5D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42</xdr:col>
      <xdr:colOff>599212</xdr:colOff>
      <xdr:row>142</xdr:row>
      <xdr:rowOff>25976</xdr:rowOff>
    </xdr:from>
    <xdr:to>
      <xdr:col>51</xdr:col>
      <xdr:colOff>17320</xdr:colOff>
      <xdr:row>151</xdr:row>
      <xdr:rowOff>12990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EE1C2E60-3BB4-49D6-85F5-E8461A3B0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43</xdr:col>
      <xdr:colOff>34637</xdr:colOff>
      <xdr:row>173</xdr:row>
      <xdr:rowOff>164521</xdr:rowOff>
    </xdr:from>
    <xdr:to>
      <xdr:col>51</xdr:col>
      <xdr:colOff>34637</xdr:colOff>
      <xdr:row>184</xdr:row>
      <xdr:rowOff>17317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BC25ECD5-8A38-4EE0-A7F3-145BA8057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43</xdr:col>
      <xdr:colOff>36367</xdr:colOff>
      <xdr:row>188</xdr:row>
      <xdr:rowOff>93521</xdr:rowOff>
    </xdr:from>
    <xdr:to>
      <xdr:col>51</xdr:col>
      <xdr:colOff>8659</xdr:colOff>
      <xdr:row>198</xdr:row>
      <xdr:rowOff>138546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C3071EAA-00F2-4D87-9C8D-E1208DB21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43</xdr:col>
      <xdr:colOff>1733</xdr:colOff>
      <xdr:row>201</xdr:row>
      <xdr:rowOff>164521</xdr:rowOff>
    </xdr:from>
    <xdr:to>
      <xdr:col>50</xdr:col>
      <xdr:colOff>595745</xdr:colOff>
      <xdr:row>213</xdr:row>
      <xdr:rowOff>77931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4F27CECD-7203-4B69-846C-67C8EE240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42</xdr:col>
      <xdr:colOff>604160</xdr:colOff>
      <xdr:row>226</xdr:row>
      <xdr:rowOff>25977</xdr:rowOff>
    </xdr:from>
    <xdr:to>
      <xdr:col>51</xdr:col>
      <xdr:colOff>19105</xdr:colOff>
      <xdr:row>236</xdr:row>
      <xdr:rowOff>25977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357610F8-4451-4952-9323-034746A5B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43</xdr:col>
      <xdr:colOff>12123</xdr:colOff>
      <xdr:row>239</xdr:row>
      <xdr:rowOff>190500</xdr:rowOff>
    </xdr:from>
    <xdr:to>
      <xdr:col>51</xdr:col>
      <xdr:colOff>20117</xdr:colOff>
      <xdr:row>251</xdr:row>
      <xdr:rowOff>25975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E5E35D61-B2D4-4498-AFCD-14E9FC5D07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43</xdr:col>
      <xdr:colOff>10391</xdr:colOff>
      <xdr:row>254</xdr:row>
      <xdr:rowOff>22762</xdr:rowOff>
    </xdr:from>
    <xdr:to>
      <xdr:col>51</xdr:col>
      <xdr:colOff>32162</xdr:colOff>
      <xdr:row>266</xdr:row>
      <xdr:rowOff>60614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108EE549-8BC7-4BD3-ACC6-FC5BF9A177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43</xdr:col>
      <xdr:colOff>45968</xdr:colOff>
      <xdr:row>11</xdr:row>
      <xdr:rowOff>4670</xdr:rowOff>
    </xdr:from>
    <xdr:to>
      <xdr:col>50</xdr:col>
      <xdr:colOff>366155</xdr:colOff>
      <xdr:row>12</xdr:row>
      <xdr:rowOff>22265</xdr:rowOff>
    </xdr:to>
    <xdr:sp macro="" textlink="">
      <xdr:nvSpPr>
        <xdr:cNvPr id="65" name="Rectangle: Rounded Corners 64">
          <a:extLst>
            <a:ext uri="{FF2B5EF4-FFF2-40B4-BE49-F238E27FC236}">
              <a16:creationId xmlns:a16="http://schemas.microsoft.com/office/drawing/2014/main" id="{79D1E6D2-7DC2-4795-AF0F-7ECCBE5EC26E}"/>
            </a:ext>
          </a:extLst>
        </xdr:cNvPr>
        <xdr:cNvSpPr/>
      </xdr:nvSpPr>
      <xdr:spPr>
        <a:xfrm>
          <a:off x="29547491" y="2316647"/>
          <a:ext cx="4563141" cy="20809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/>
            <a:t> </a:t>
          </a:r>
          <a:r>
            <a:rPr lang="ar-IQ"/>
            <a:t>   </a:t>
          </a:r>
          <a:r>
            <a:rPr lang="en-US"/>
            <a:t>fig. (37)comparition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9/1/2018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42</xdr:col>
      <xdr:colOff>597480</xdr:colOff>
      <xdr:row>0</xdr:row>
      <xdr:rowOff>162050</xdr:rowOff>
    </xdr:from>
    <xdr:to>
      <xdr:col>50</xdr:col>
      <xdr:colOff>597480</xdr:colOff>
      <xdr:row>10</xdr:row>
      <xdr:rowOff>199158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17CD3A56-09B9-44DC-B12F-D769F7BD7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43</xdr:col>
      <xdr:colOff>66791</xdr:colOff>
      <xdr:row>279</xdr:row>
      <xdr:rowOff>194411</xdr:rowOff>
    </xdr:from>
    <xdr:to>
      <xdr:col>51</xdr:col>
      <xdr:colOff>103909</xdr:colOff>
      <xdr:row>281</xdr:row>
      <xdr:rowOff>77931</xdr:rowOff>
    </xdr:to>
    <xdr:sp macro="" textlink="">
      <xdr:nvSpPr>
        <xdr:cNvPr id="69" name="Rectangle: Rounded Corners 68">
          <a:extLst>
            <a:ext uri="{FF2B5EF4-FFF2-40B4-BE49-F238E27FC236}">
              <a16:creationId xmlns:a16="http://schemas.microsoft.com/office/drawing/2014/main" id="{C3056E49-5CC5-413C-AB6A-17B6FDDEAA73}"/>
            </a:ext>
          </a:extLst>
        </xdr:cNvPr>
        <xdr:cNvSpPr/>
      </xdr:nvSpPr>
      <xdr:spPr>
        <a:xfrm>
          <a:off x="29568314" y="55188297"/>
          <a:ext cx="4886209" cy="28183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(54)comparition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17/3/2018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8374</xdr:colOff>
      <xdr:row>269</xdr:row>
      <xdr:rowOff>17320</xdr:rowOff>
    </xdr:from>
    <xdr:to>
      <xdr:col>51</xdr:col>
      <xdr:colOff>2103</xdr:colOff>
      <xdr:row>279</xdr:row>
      <xdr:rowOff>138547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513723CC-6F65-4061-BE90-0C13A10B8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55</xdr:col>
      <xdr:colOff>8660</xdr:colOff>
      <xdr:row>1</xdr:row>
      <xdr:rowOff>18555</xdr:rowOff>
    </xdr:from>
    <xdr:to>
      <xdr:col>62</xdr:col>
      <xdr:colOff>571734</xdr:colOff>
      <xdr:row>11</xdr:row>
      <xdr:rowOff>59220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8B649D41-A500-4259-B8E8-AF5C30EF8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55</xdr:col>
      <xdr:colOff>20096</xdr:colOff>
      <xdr:row>24</xdr:row>
      <xdr:rowOff>54144</xdr:rowOff>
    </xdr:from>
    <xdr:to>
      <xdr:col>63</xdr:col>
      <xdr:colOff>43296</xdr:colOff>
      <xdr:row>26</xdr:row>
      <xdr:rowOff>69273</xdr:rowOff>
    </xdr:to>
    <xdr:sp macro="" textlink="">
      <xdr:nvSpPr>
        <xdr:cNvPr id="73" name="Rectangle: Rounded Corners 72">
          <a:extLst>
            <a:ext uri="{FF2B5EF4-FFF2-40B4-BE49-F238E27FC236}">
              <a16:creationId xmlns:a16="http://schemas.microsoft.com/office/drawing/2014/main" id="{EE391501-7BE6-4B3D-9379-2D62030E1999}"/>
            </a:ext>
          </a:extLst>
        </xdr:cNvPr>
        <xdr:cNvSpPr/>
      </xdr:nvSpPr>
      <xdr:spPr>
        <a:xfrm>
          <a:off x="36232414" y="4929212"/>
          <a:ext cx="4872291" cy="404788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(56) Comparison of the efficiency of the Pickup 2 in the experiment in 9/1 and in experience 2 in 17/3/2018</a:t>
          </a:r>
          <a:endParaRPr lang="en-US" sz="800" b="1"/>
        </a:p>
      </xdr:txBody>
    </xdr:sp>
    <xdr:clientData/>
  </xdr:twoCellAnchor>
  <xdr:twoCellAnchor>
    <xdr:from>
      <xdr:col>55</xdr:col>
      <xdr:colOff>25978</xdr:colOff>
      <xdr:row>14</xdr:row>
      <xdr:rowOff>24741</xdr:rowOff>
    </xdr:from>
    <xdr:to>
      <xdr:col>63</xdr:col>
      <xdr:colOff>47957</xdr:colOff>
      <xdr:row>23</xdr:row>
      <xdr:rowOff>111822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A8091A66-8C7B-4460-8D8D-5D7DDF9AAE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43</xdr:col>
      <xdr:colOff>292061</xdr:colOff>
      <xdr:row>25</xdr:row>
      <xdr:rowOff>139907</xdr:rowOff>
    </xdr:from>
    <xdr:to>
      <xdr:col>50</xdr:col>
      <xdr:colOff>84106</xdr:colOff>
      <xdr:row>27</xdr:row>
      <xdr:rowOff>34636</xdr:rowOff>
    </xdr:to>
    <xdr:sp macro="" textlink="">
      <xdr:nvSpPr>
        <xdr:cNvPr id="71" name="Rectangle: Rounded Corners 70">
          <a:extLst>
            <a:ext uri="{FF2B5EF4-FFF2-40B4-BE49-F238E27FC236}">
              <a16:creationId xmlns:a16="http://schemas.microsoft.com/office/drawing/2014/main" id="{85C86D87-7B32-43C9-B42A-BBDF64504471}"/>
            </a:ext>
          </a:extLst>
        </xdr:cNvPr>
        <xdr:cNvSpPr/>
      </xdr:nvSpPr>
      <xdr:spPr>
        <a:xfrm>
          <a:off x="29793584" y="5214134"/>
          <a:ext cx="4034999" cy="232434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(38)comparition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13/1/2018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278451</xdr:colOff>
      <xdr:row>39</xdr:row>
      <xdr:rowOff>179242</xdr:rowOff>
    </xdr:from>
    <xdr:to>
      <xdr:col>50</xdr:col>
      <xdr:colOff>324041</xdr:colOff>
      <xdr:row>41</xdr:row>
      <xdr:rowOff>105640</xdr:rowOff>
    </xdr:to>
    <xdr:sp macro="" textlink="">
      <xdr:nvSpPr>
        <xdr:cNvPr id="75" name="Rectangle: Rounded Corners 74">
          <a:extLst>
            <a:ext uri="{FF2B5EF4-FFF2-40B4-BE49-F238E27FC236}">
              <a16:creationId xmlns:a16="http://schemas.microsoft.com/office/drawing/2014/main" id="{7B7B52F4-7C21-4382-8423-CB2053FF087E}"/>
            </a:ext>
          </a:extLst>
        </xdr:cNvPr>
        <xdr:cNvSpPr/>
      </xdr:nvSpPr>
      <xdr:spPr>
        <a:xfrm>
          <a:off x="29779974" y="8041697"/>
          <a:ext cx="4288544" cy="298738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(39)comparition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16/1/2018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345500</xdr:colOff>
      <xdr:row>52</xdr:row>
      <xdr:rowOff>169966</xdr:rowOff>
    </xdr:from>
    <xdr:to>
      <xdr:col>50</xdr:col>
      <xdr:colOff>394174</xdr:colOff>
      <xdr:row>53</xdr:row>
      <xdr:rowOff>183821</xdr:rowOff>
    </xdr:to>
    <xdr:sp macro="" textlink="">
      <xdr:nvSpPr>
        <xdr:cNvPr id="76" name="Rectangle: Rounded Corners 75">
          <a:extLst>
            <a:ext uri="{FF2B5EF4-FFF2-40B4-BE49-F238E27FC236}">
              <a16:creationId xmlns:a16="http://schemas.microsoft.com/office/drawing/2014/main" id="{C03D9FA8-F711-4952-BD09-6105DAB88AFE}"/>
            </a:ext>
          </a:extLst>
        </xdr:cNvPr>
        <xdr:cNvSpPr/>
      </xdr:nvSpPr>
      <xdr:spPr>
        <a:xfrm>
          <a:off x="29847023" y="10638807"/>
          <a:ext cx="4291628" cy="213014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(40)comparition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20/1/2018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322984</xdr:colOff>
      <xdr:row>65</xdr:row>
      <xdr:rowOff>164524</xdr:rowOff>
    </xdr:from>
    <xdr:to>
      <xdr:col>50</xdr:col>
      <xdr:colOff>368741</xdr:colOff>
      <xdr:row>67</xdr:row>
      <xdr:rowOff>8660</xdr:rowOff>
    </xdr:to>
    <xdr:sp macro="" textlink="">
      <xdr:nvSpPr>
        <xdr:cNvPr id="77" name="Rectangle: Rounded Corners 76">
          <a:extLst>
            <a:ext uri="{FF2B5EF4-FFF2-40B4-BE49-F238E27FC236}">
              <a16:creationId xmlns:a16="http://schemas.microsoft.com/office/drawing/2014/main" id="{2DBBA005-3DA6-4150-A1E9-74E46504AE19}"/>
            </a:ext>
          </a:extLst>
        </xdr:cNvPr>
        <xdr:cNvSpPr/>
      </xdr:nvSpPr>
      <xdr:spPr>
        <a:xfrm>
          <a:off x="29824507" y="13412933"/>
          <a:ext cx="4288711" cy="242454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(41)comparition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25/1/2018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170833</xdr:colOff>
      <xdr:row>79</xdr:row>
      <xdr:rowOff>129886</xdr:rowOff>
    </xdr:from>
    <xdr:to>
      <xdr:col>50</xdr:col>
      <xdr:colOff>216488</xdr:colOff>
      <xdr:row>81</xdr:row>
      <xdr:rowOff>55837</xdr:rowOff>
    </xdr:to>
    <xdr:sp macro="" textlink="">
      <xdr:nvSpPr>
        <xdr:cNvPr id="78" name="Rectangle: Rounded Corners 77">
          <a:extLst>
            <a:ext uri="{FF2B5EF4-FFF2-40B4-BE49-F238E27FC236}">
              <a16:creationId xmlns:a16="http://schemas.microsoft.com/office/drawing/2014/main" id="{BF8FAA35-5CB1-4C32-80DD-1C3D7B11AD74}"/>
            </a:ext>
          </a:extLst>
        </xdr:cNvPr>
        <xdr:cNvSpPr/>
      </xdr:nvSpPr>
      <xdr:spPr>
        <a:xfrm>
          <a:off x="29672356" y="16183841"/>
          <a:ext cx="4288609" cy="32426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(42)comparition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30/1/2018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350818</xdr:colOff>
      <xdr:row>94</xdr:row>
      <xdr:rowOff>95250</xdr:rowOff>
    </xdr:from>
    <xdr:to>
      <xdr:col>50</xdr:col>
      <xdr:colOff>396519</xdr:colOff>
      <xdr:row>96</xdr:row>
      <xdr:rowOff>5442</xdr:rowOff>
    </xdr:to>
    <xdr:sp macro="" textlink="">
      <xdr:nvSpPr>
        <xdr:cNvPr id="79" name="Rectangle: Rounded Corners 78">
          <a:extLst>
            <a:ext uri="{FF2B5EF4-FFF2-40B4-BE49-F238E27FC236}">
              <a16:creationId xmlns:a16="http://schemas.microsoft.com/office/drawing/2014/main" id="{4BF795A0-EE99-4034-9149-BF6226215FB3}"/>
            </a:ext>
          </a:extLst>
        </xdr:cNvPr>
        <xdr:cNvSpPr/>
      </xdr:nvSpPr>
      <xdr:spPr>
        <a:xfrm>
          <a:off x="29852341" y="19093295"/>
          <a:ext cx="4288655" cy="299852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(43)comparition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32040</xdr:colOff>
      <xdr:row>108</xdr:row>
      <xdr:rowOff>43294</xdr:rowOff>
    </xdr:from>
    <xdr:to>
      <xdr:col>51</xdr:col>
      <xdr:colOff>1</xdr:colOff>
      <xdr:row>109</xdr:row>
      <xdr:rowOff>133128</xdr:rowOff>
    </xdr:to>
    <xdr:sp macro="" textlink="">
      <xdr:nvSpPr>
        <xdr:cNvPr id="81" name="Rectangle: Rounded Corners 80">
          <a:extLst>
            <a:ext uri="{FF2B5EF4-FFF2-40B4-BE49-F238E27FC236}">
              <a16:creationId xmlns:a16="http://schemas.microsoft.com/office/drawing/2014/main" id="{32FF4319-7A25-4F16-9F74-B2D2093D4AEF}"/>
            </a:ext>
          </a:extLst>
        </xdr:cNvPr>
        <xdr:cNvSpPr/>
      </xdr:nvSpPr>
      <xdr:spPr>
        <a:xfrm>
          <a:off x="29533563" y="21708339"/>
          <a:ext cx="4817052" cy="288994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(44)comparition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5/2/2018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162790</xdr:colOff>
      <xdr:row>125</xdr:row>
      <xdr:rowOff>183574</xdr:rowOff>
    </xdr:from>
    <xdr:to>
      <xdr:col>50</xdr:col>
      <xdr:colOff>400916</xdr:colOff>
      <xdr:row>127</xdr:row>
      <xdr:rowOff>103910</xdr:rowOff>
    </xdr:to>
    <xdr:sp macro="" textlink="">
      <xdr:nvSpPr>
        <xdr:cNvPr id="82" name="Rectangle: Rounded Corners 81">
          <a:extLst>
            <a:ext uri="{FF2B5EF4-FFF2-40B4-BE49-F238E27FC236}">
              <a16:creationId xmlns:a16="http://schemas.microsoft.com/office/drawing/2014/main" id="{A533350B-683E-453D-9DB8-980DC6C90A5B}"/>
            </a:ext>
          </a:extLst>
        </xdr:cNvPr>
        <xdr:cNvSpPr/>
      </xdr:nvSpPr>
      <xdr:spPr>
        <a:xfrm>
          <a:off x="29664313" y="25156392"/>
          <a:ext cx="4481080" cy="301336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(45)comparition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7/2/2018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346364</xdr:colOff>
      <xdr:row>139</xdr:row>
      <xdr:rowOff>17318</xdr:rowOff>
    </xdr:from>
    <xdr:to>
      <xdr:col>50</xdr:col>
      <xdr:colOff>280424</xdr:colOff>
      <xdr:row>140</xdr:row>
      <xdr:rowOff>117764</xdr:rowOff>
    </xdr:to>
    <xdr:sp macro="" textlink="">
      <xdr:nvSpPr>
        <xdr:cNvPr id="83" name="Rectangle: Rounded Corners 82">
          <a:extLst>
            <a:ext uri="{FF2B5EF4-FFF2-40B4-BE49-F238E27FC236}">
              <a16:creationId xmlns:a16="http://schemas.microsoft.com/office/drawing/2014/main" id="{7332A524-0767-49CB-BF16-0B100ED4CE58}"/>
            </a:ext>
          </a:extLst>
        </xdr:cNvPr>
        <xdr:cNvSpPr/>
      </xdr:nvSpPr>
      <xdr:spPr>
        <a:xfrm>
          <a:off x="29847887" y="27787023"/>
          <a:ext cx="4177014" cy="29960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(46)comparition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11/2/2018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322118</xdr:colOff>
      <xdr:row>151</xdr:row>
      <xdr:rowOff>135082</xdr:rowOff>
    </xdr:from>
    <xdr:to>
      <xdr:col>50</xdr:col>
      <xdr:colOff>354663</xdr:colOff>
      <xdr:row>152</xdr:row>
      <xdr:rowOff>181840</xdr:rowOff>
    </xdr:to>
    <xdr:sp macro="" textlink="">
      <xdr:nvSpPr>
        <xdr:cNvPr id="84" name="Rectangle: Rounded Corners 83">
          <a:extLst>
            <a:ext uri="{FF2B5EF4-FFF2-40B4-BE49-F238E27FC236}">
              <a16:creationId xmlns:a16="http://schemas.microsoft.com/office/drawing/2014/main" id="{6FECC734-7781-4F3F-9D6F-5F10ECFCBF05}"/>
            </a:ext>
          </a:extLst>
        </xdr:cNvPr>
        <xdr:cNvSpPr/>
      </xdr:nvSpPr>
      <xdr:spPr>
        <a:xfrm>
          <a:off x="29823641" y="30303355"/>
          <a:ext cx="4275499" cy="245917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(47)comparition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13/2/2018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376669</xdr:colOff>
      <xdr:row>184</xdr:row>
      <xdr:rowOff>50222</xdr:rowOff>
    </xdr:from>
    <xdr:to>
      <xdr:col>50</xdr:col>
      <xdr:colOff>492230</xdr:colOff>
      <xdr:row>185</xdr:row>
      <xdr:rowOff>121227</xdr:rowOff>
    </xdr:to>
    <xdr:sp macro="" textlink="">
      <xdr:nvSpPr>
        <xdr:cNvPr id="85" name="Rectangle: Rounded Corners 84">
          <a:extLst>
            <a:ext uri="{FF2B5EF4-FFF2-40B4-BE49-F238E27FC236}">
              <a16:creationId xmlns:a16="http://schemas.microsoft.com/office/drawing/2014/main" id="{E5B9CD86-F340-4853-BC92-E1BD19944152}"/>
            </a:ext>
          </a:extLst>
        </xdr:cNvPr>
        <xdr:cNvSpPr/>
      </xdr:nvSpPr>
      <xdr:spPr>
        <a:xfrm>
          <a:off x="28709214" y="31352836"/>
          <a:ext cx="4358516" cy="226868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/>
            <a:t> </a:t>
          </a:r>
          <a:r>
            <a:rPr lang="ar-IQ"/>
            <a:t>   </a:t>
          </a:r>
          <a:r>
            <a:rPr lang="en-US"/>
            <a:t>fig. (48)comparition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16/2/2018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274492</xdr:colOff>
      <xdr:row>199</xdr:row>
      <xdr:rowOff>5195</xdr:rowOff>
    </xdr:from>
    <xdr:to>
      <xdr:col>50</xdr:col>
      <xdr:colOff>307037</xdr:colOff>
      <xdr:row>200</xdr:row>
      <xdr:rowOff>112568</xdr:rowOff>
    </xdr:to>
    <xdr:sp macro="" textlink="">
      <xdr:nvSpPr>
        <xdr:cNvPr id="86" name="Rectangle: Rounded Corners 85">
          <a:extLst>
            <a:ext uri="{FF2B5EF4-FFF2-40B4-BE49-F238E27FC236}">
              <a16:creationId xmlns:a16="http://schemas.microsoft.com/office/drawing/2014/main" id="{130B9375-03DE-45AE-A664-41AB972EE8C9}"/>
            </a:ext>
          </a:extLst>
        </xdr:cNvPr>
        <xdr:cNvSpPr/>
      </xdr:nvSpPr>
      <xdr:spPr>
        <a:xfrm>
          <a:off x="29776015" y="39499309"/>
          <a:ext cx="4275499" cy="263236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(49)comparition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19/2/2018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225385</xdr:colOff>
      <xdr:row>213</xdr:row>
      <xdr:rowOff>118755</xdr:rowOff>
    </xdr:from>
    <xdr:to>
      <xdr:col>50</xdr:col>
      <xdr:colOff>257684</xdr:colOff>
      <xdr:row>214</xdr:row>
      <xdr:rowOff>189018</xdr:rowOff>
    </xdr:to>
    <xdr:sp macro="" textlink="">
      <xdr:nvSpPr>
        <xdr:cNvPr id="87" name="Rectangle: Rounded Corners 86">
          <a:extLst>
            <a:ext uri="{FF2B5EF4-FFF2-40B4-BE49-F238E27FC236}">
              <a16:creationId xmlns:a16="http://schemas.microsoft.com/office/drawing/2014/main" id="{E1F82F3C-9152-4F2C-BACD-D03B92B35043}"/>
            </a:ext>
          </a:extLst>
        </xdr:cNvPr>
        <xdr:cNvSpPr/>
      </xdr:nvSpPr>
      <xdr:spPr>
        <a:xfrm>
          <a:off x="29726908" y="42314505"/>
          <a:ext cx="4275253" cy="269422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(50)comparition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21/2/2018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58634</xdr:colOff>
      <xdr:row>236</xdr:row>
      <xdr:rowOff>188768</xdr:rowOff>
    </xdr:from>
    <xdr:to>
      <xdr:col>51</xdr:col>
      <xdr:colOff>8659</xdr:colOff>
      <xdr:row>238</xdr:row>
      <xdr:rowOff>8413</xdr:rowOff>
    </xdr:to>
    <xdr:sp macro="" textlink="">
      <xdr:nvSpPr>
        <xdr:cNvPr id="88" name="Rectangle: Rounded Corners 87">
          <a:extLst>
            <a:ext uri="{FF2B5EF4-FFF2-40B4-BE49-F238E27FC236}">
              <a16:creationId xmlns:a16="http://schemas.microsoft.com/office/drawing/2014/main" id="{258D9AB0-7284-4514-B27D-5CAE762F84F6}"/>
            </a:ext>
          </a:extLst>
        </xdr:cNvPr>
        <xdr:cNvSpPr/>
      </xdr:nvSpPr>
      <xdr:spPr>
        <a:xfrm>
          <a:off x="29560157" y="46627473"/>
          <a:ext cx="4799116" cy="269917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(51)comparition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23/2/2018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129887</xdr:colOff>
      <xdr:row>251</xdr:row>
      <xdr:rowOff>43294</xdr:rowOff>
    </xdr:from>
    <xdr:to>
      <xdr:col>51</xdr:col>
      <xdr:colOff>1</xdr:colOff>
      <xdr:row>252</xdr:row>
      <xdr:rowOff>168097</xdr:rowOff>
    </xdr:to>
    <xdr:sp macro="" textlink="">
      <xdr:nvSpPr>
        <xdr:cNvPr id="89" name="Rectangle: Rounded Corners 88">
          <a:extLst>
            <a:ext uri="{FF2B5EF4-FFF2-40B4-BE49-F238E27FC236}">
              <a16:creationId xmlns:a16="http://schemas.microsoft.com/office/drawing/2014/main" id="{D7D1202B-4615-4136-A60D-BD7025F8DEE6}"/>
            </a:ext>
          </a:extLst>
        </xdr:cNvPr>
        <xdr:cNvSpPr/>
      </xdr:nvSpPr>
      <xdr:spPr>
        <a:xfrm>
          <a:off x="29631410" y="49460726"/>
          <a:ext cx="4719205" cy="315303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(52)comparition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25/2/2018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43</xdr:col>
      <xdr:colOff>53317</xdr:colOff>
      <xdr:row>266</xdr:row>
      <xdr:rowOff>107868</xdr:rowOff>
    </xdr:from>
    <xdr:to>
      <xdr:col>51</xdr:col>
      <xdr:colOff>34637</xdr:colOff>
      <xdr:row>268</xdr:row>
      <xdr:rowOff>51955</xdr:rowOff>
    </xdr:to>
    <xdr:sp macro="" textlink="">
      <xdr:nvSpPr>
        <xdr:cNvPr id="90" name="Rectangle: Rounded Corners 89">
          <a:extLst>
            <a:ext uri="{FF2B5EF4-FFF2-40B4-BE49-F238E27FC236}">
              <a16:creationId xmlns:a16="http://schemas.microsoft.com/office/drawing/2014/main" id="{F8B1DBC2-10EE-4110-9CF2-D3BCEFDB1FDD}"/>
            </a:ext>
          </a:extLst>
        </xdr:cNvPr>
        <xdr:cNvSpPr/>
      </xdr:nvSpPr>
      <xdr:spPr>
        <a:xfrm>
          <a:off x="29554840" y="52521345"/>
          <a:ext cx="4830411" cy="325087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/>
            <a:t> </a:t>
          </a:r>
          <a:r>
            <a:rPr lang="ar-IQ"/>
            <a:t>   </a:t>
          </a:r>
          <a:r>
            <a:rPr lang="en-US"/>
            <a:t>fig. (53)comparition </a:t>
          </a:r>
          <a:r>
            <a:rPr lang="ar-IQ"/>
            <a:t> </a:t>
          </a:r>
          <a:r>
            <a:rPr lang="en-US"/>
            <a:t>between  pickup1</a:t>
          </a:r>
          <a:r>
            <a:rPr lang="en-US" baseline="0"/>
            <a:t> &amp;pickup2 in </a:t>
          </a:r>
          <a:r>
            <a:rPr lang="en-US"/>
            <a:t>27/2/2018</a:t>
          </a:r>
          <a:r>
            <a:rPr lang="ar-IQ"/>
            <a:t> 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/>
        </a:p>
      </xdr:txBody>
    </xdr:sp>
    <xdr:clientData/>
  </xdr:twoCellAnchor>
  <xdr:twoCellAnchor>
    <xdr:from>
      <xdr:col>10</xdr:col>
      <xdr:colOff>605394</xdr:colOff>
      <xdr:row>196</xdr:row>
      <xdr:rowOff>179367</xdr:rowOff>
    </xdr:from>
    <xdr:to>
      <xdr:col>19</xdr:col>
      <xdr:colOff>34637</xdr:colOff>
      <xdr:row>205</xdr:row>
      <xdr:rowOff>216478</xdr:rowOff>
    </xdr:to>
    <xdr:graphicFrame macro="">
      <xdr:nvGraphicFramePr>
        <xdr:cNvPr id="125" name="Chart 124">
          <a:extLst>
            <a:ext uri="{FF2B5EF4-FFF2-40B4-BE49-F238E27FC236}">
              <a16:creationId xmlns:a16="http://schemas.microsoft.com/office/drawing/2014/main" id="{05DBB176-88A0-4CEF-8D70-EBDA89CE94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14843</xdr:colOff>
      <xdr:row>137</xdr:row>
      <xdr:rowOff>39584</xdr:rowOff>
    </xdr:from>
    <xdr:to>
      <xdr:col>19</xdr:col>
      <xdr:colOff>43296</xdr:colOff>
      <xdr:row>145</xdr:row>
      <xdr:rowOff>194211</xdr:rowOff>
    </xdr:to>
    <xdr:graphicFrame macro="">
      <xdr:nvGraphicFramePr>
        <xdr:cNvPr id="126" name="Chart 125">
          <a:extLst>
            <a:ext uri="{FF2B5EF4-FFF2-40B4-BE49-F238E27FC236}">
              <a16:creationId xmlns:a16="http://schemas.microsoft.com/office/drawing/2014/main" id="{D6C4CC29-E63F-4578-839B-7878178CC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31</xdr:col>
      <xdr:colOff>4949</xdr:colOff>
      <xdr:row>239</xdr:row>
      <xdr:rowOff>8661</xdr:rowOff>
    </xdr:from>
    <xdr:to>
      <xdr:col>39</xdr:col>
      <xdr:colOff>2</xdr:colOff>
      <xdr:row>249</xdr:row>
      <xdr:rowOff>77933</xdr:rowOff>
    </xdr:to>
    <xdr:graphicFrame macro="">
      <xdr:nvGraphicFramePr>
        <xdr:cNvPr id="127" name="Chart 126">
          <a:extLst>
            <a:ext uri="{FF2B5EF4-FFF2-40B4-BE49-F238E27FC236}">
              <a16:creationId xmlns:a16="http://schemas.microsoft.com/office/drawing/2014/main" id="{8C4306E3-A63F-4437-AA50-87C6D495A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31</xdr:col>
      <xdr:colOff>0</xdr:colOff>
      <xdr:row>225</xdr:row>
      <xdr:rowOff>69273</xdr:rowOff>
    </xdr:from>
    <xdr:to>
      <xdr:col>39</xdr:col>
      <xdr:colOff>0</xdr:colOff>
      <xdr:row>235</xdr:row>
      <xdr:rowOff>0</xdr:rowOff>
    </xdr:to>
    <xdr:graphicFrame macro="">
      <xdr:nvGraphicFramePr>
        <xdr:cNvPr id="128" name="Chart 127">
          <a:extLst>
            <a:ext uri="{FF2B5EF4-FFF2-40B4-BE49-F238E27FC236}">
              <a16:creationId xmlns:a16="http://schemas.microsoft.com/office/drawing/2014/main" id="{BEDCA850-0B35-499D-83CC-93EE8849C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31</xdr:col>
      <xdr:colOff>8660</xdr:colOff>
      <xdr:row>210</xdr:row>
      <xdr:rowOff>173181</xdr:rowOff>
    </xdr:from>
    <xdr:to>
      <xdr:col>39</xdr:col>
      <xdr:colOff>13595</xdr:colOff>
      <xdr:row>219</xdr:row>
      <xdr:rowOff>147205</xdr:rowOff>
    </xdr:to>
    <xdr:graphicFrame macro="">
      <xdr:nvGraphicFramePr>
        <xdr:cNvPr id="129" name="Chart 128">
          <a:extLst>
            <a:ext uri="{FF2B5EF4-FFF2-40B4-BE49-F238E27FC236}">
              <a16:creationId xmlns:a16="http://schemas.microsoft.com/office/drawing/2014/main" id="{DF8F2F9A-2A13-4594-A9BF-D8CF7C733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31</xdr:col>
      <xdr:colOff>25977</xdr:colOff>
      <xdr:row>198</xdr:row>
      <xdr:rowOff>164522</xdr:rowOff>
    </xdr:from>
    <xdr:to>
      <xdr:col>39</xdr:col>
      <xdr:colOff>17318</xdr:colOff>
      <xdr:row>206</xdr:row>
      <xdr:rowOff>181841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C8BC4475-EB87-430B-8D8F-E7C2E2B54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31</xdr:col>
      <xdr:colOff>0</xdr:colOff>
      <xdr:row>184</xdr:row>
      <xdr:rowOff>25977</xdr:rowOff>
    </xdr:from>
    <xdr:to>
      <xdr:col>39</xdr:col>
      <xdr:colOff>17318</xdr:colOff>
      <xdr:row>194</xdr:row>
      <xdr:rowOff>190500</xdr:rowOff>
    </xdr:to>
    <xdr:graphicFrame macro="">
      <xdr:nvGraphicFramePr>
        <xdr:cNvPr id="131" name="Chart 130">
          <a:extLst>
            <a:ext uri="{FF2B5EF4-FFF2-40B4-BE49-F238E27FC236}">
              <a16:creationId xmlns:a16="http://schemas.microsoft.com/office/drawing/2014/main" id="{564AE1AE-B532-4985-986E-0AC874DC9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874568</xdr:colOff>
      <xdr:row>169</xdr:row>
      <xdr:rowOff>8661</xdr:rowOff>
    </xdr:from>
    <xdr:to>
      <xdr:col>39</xdr:col>
      <xdr:colOff>0</xdr:colOff>
      <xdr:row>177</xdr:row>
      <xdr:rowOff>47337</xdr:rowOff>
    </xdr:to>
    <xdr:graphicFrame macro="">
      <xdr:nvGraphicFramePr>
        <xdr:cNvPr id="132" name="Chart 131">
          <a:extLst>
            <a:ext uri="{FF2B5EF4-FFF2-40B4-BE49-F238E27FC236}">
              <a16:creationId xmlns:a16="http://schemas.microsoft.com/office/drawing/2014/main" id="{DD1D0246-50E2-43CD-BD16-E752771C02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17319</xdr:colOff>
      <xdr:row>113</xdr:row>
      <xdr:rowOff>17319</xdr:rowOff>
    </xdr:from>
    <xdr:to>
      <xdr:col>39</xdr:col>
      <xdr:colOff>8660</xdr:colOff>
      <xdr:row>123</xdr:row>
      <xdr:rowOff>34636</xdr:rowOff>
    </xdr:to>
    <xdr:graphicFrame macro="">
      <xdr:nvGraphicFramePr>
        <xdr:cNvPr id="133" name="Chart 132">
          <a:extLst>
            <a:ext uri="{FF2B5EF4-FFF2-40B4-BE49-F238E27FC236}">
              <a16:creationId xmlns:a16="http://schemas.microsoft.com/office/drawing/2014/main" id="{C35961A9-955D-4620-9227-38A8D1F50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31</xdr:col>
      <xdr:colOff>17319</xdr:colOff>
      <xdr:row>97</xdr:row>
      <xdr:rowOff>8660</xdr:rowOff>
    </xdr:from>
    <xdr:to>
      <xdr:col>39</xdr:col>
      <xdr:colOff>1732</xdr:colOff>
      <xdr:row>107</xdr:row>
      <xdr:rowOff>147203</xdr:rowOff>
    </xdr:to>
    <xdr:graphicFrame macro="">
      <xdr:nvGraphicFramePr>
        <xdr:cNvPr id="134" name="Chart 133">
          <a:extLst>
            <a:ext uri="{FF2B5EF4-FFF2-40B4-BE49-F238E27FC236}">
              <a16:creationId xmlns:a16="http://schemas.microsoft.com/office/drawing/2014/main" id="{665F09B4-040E-4E50-BD6B-18FBDF59E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891886</xdr:colOff>
      <xdr:row>81</xdr:row>
      <xdr:rowOff>190498</xdr:rowOff>
    </xdr:from>
    <xdr:to>
      <xdr:col>39</xdr:col>
      <xdr:colOff>12246</xdr:colOff>
      <xdr:row>92</xdr:row>
      <xdr:rowOff>17317</xdr:rowOff>
    </xdr:to>
    <xdr:graphicFrame macro="">
      <xdr:nvGraphicFramePr>
        <xdr:cNvPr id="135" name="Chart 134">
          <a:extLst>
            <a:ext uri="{FF2B5EF4-FFF2-40B4-BE49-F238E27FC236}">
              <a16:creationId xmlns:a16="http://schemas.microsoft.com/office/drawing/2014/main" id="{075B53FF-E704-44B2-9350-6C1848502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883227</xdr:colOff>
      <xdr:row>57</xdr:row>
      <xdr:rowOff>34633</xdr:rowOff>
    </xdr:from>
    <xdr:to>
      <xdr:col>39</xdr:col>
      <xdr:colOff>14462</xdr:colOff>
      <xdr:row>65</xdr:row>
      <xdr:rowOff>199158</xdr:rowOff>
    </xdr:to>
    <xdr:graphicFrame macro="">
      <xdr:nvGraphicFramePr>
        <xdr:cNvPr id="136" name="Chart 135">
          <a:extLst>
            <a:ext uri="{FF2B5EF4-FFF2-40B4-BE49-F238E27FC236}">
              <a16:creationId xmlns:a16="http://schemas.microsoft.com/office/drawing/2014/main" id="{9EF817EB-D113-4F2E-83D3-78E1DAB65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0.03861</cdr:x>
      <cdr:y>0.78133</cdr:y>
    </cdr:from>
    <cdr:to>
      <cdr:x>0.97876</cdr:x>
      <cdr:y>0.9828</cdr:y>
    </cdr:to>
    <cdr:sp macro="" textlink="">
      <cdr:nvSpPr>
        <cdr:cNvPr id="4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189430" y="1376795"/>
          <a:ext cx="4612602" cy="35502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endParaRPr lang="en-US" sz="8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0.02527</cdr:x>
      <cdr:y>0.8301</cdr:y>
    </cdr:from>
    <cdr:to>
      <cdr:x>0.9964</cdr:x>
      <cdr:y>0.99123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121661" y="1423206"/>
          <a:ext cx="4675476" cy="27625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0.04377</cdr:x>
      <cdr:y>0.82536</cdr:y>
    </cdr:from>
    <cdr:to>
      <cdr:x>0.97284</cdr:x>
      <cdr:y>0.995</cdr:y>
    </cdr:to>
    <cdr:sp macro="" textlink="">
      <cdr:nvSpPr>
        <cdr:cNvPr id="5" name="Rectangle 2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209551" y="1572315"/>
          <a:ext cx="4448174" cy="32315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8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0.03133</cdr:x>
      <cdr:y>0.83855</cdr:y>
    </cdr:from>
    <cdr:to>
      <cdr:x>0.97508</cdr:x>
      <cdr:y>0.99489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152400" y="1685925"/>
          <a:ext cx="4591050" cy="314325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0.03873</cdr:x>
      <cdr:y>0.81569</cdr:y>
    </cdr:from>
    <cdr:to>
      <cdr:x>0.96442</cdr:x>
      <cdr:y>0.97129</cdr:y>
    </cdr:to>
    <cdr:sp macro="" textlink="">
      <cdr:nvSpPr>
        <cdr:cNvPr id="4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188613" y="1476198"/>
          <a:ext cx="4508270" cy="281597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0.04268</cdr:x>
      <cdr:y>0.82423</cdr:y>
    </cdr:from>
    <cdr:to>
      <cdr:x>0.97356</cdr:x>
      <cdr:y>0.99099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207314" y="1584438"/>
          <a:ext cx="4521363" cy="32056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8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0.04491</cdr:x>
      <cdr:y>0.82708</cdr:y>
    </cdr:from>
    <cdr:to>
      <cdr:x>0.9769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218766" y="1499474"/>
          <a:ext cx="4539594" cy="31349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0</xdr:row>
      <xdr:rowOff>1</xdr:rowOff>
    </xdr:from>
    <xdr:to>
      <xdr:col>24</xdr:col>
      <xdr:colOff>153787</xdr:colOff>
      <xdr:row>1</xdr:row>
      <xdr:rowOff>85398</xdr:rowOff>
    </xdr:to>
    <xdr:pic>
      <xdr:nvPicPr>
        <xdr:cNvPr id="2" name="Picture 1" descr="3.png">
          <a:extLst>
            <a:ext uri="{FF2B5EF4-FFF2-40B4-BE49-F238E27FC236}">
              <a16:creationId xmlns:a16="http://schemas.microsoft.com/office/drawing/2014/main" id="{66F30E8C-C0E5-40BF-AE75-0D059791B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03716592" y="1"/>
          <a:ext cx="2006236" cy="1905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360796</xdr:colOff>
      <xdr:row>20</xdr:row>
      <xdr:rowOff>147205</xdr:rowOff>
    </xdr:from>
    <xdr:to>
      <xdr:col>36</xdr:col>
      <xdr:colOff>90921</xdr:colOff>
      <xdr:row>21</xdr:row>
      <xdr:rowOff>170296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0C9865B-18EE-4020-9EBC-31918C524039}"/>
            </a:ext>
          </a:extLst>
        </xdr:cNvPr>
        <xdr:cNvSpPr/>
      </xdr:nvSpPr>
      <xdr:spPr>
        <a:xfrm>
          <a:off x="24973396" y="4423930"/>
          <a:ext cx="3130550" cy="23264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شكل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)لاقط 2 علاقة الكفاءة مع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Tf,I –Ta)/I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endParaRPr lang="en-US">
            <a:effectLst/>
          </a:endParaRPr>
        </a:p>
        <a:p>
          <a:pPr algn="r" rtl="1"/>
          <a:endParaRPr lang="en-US" sz="1100"/>
        </a:p>
      </xdr:txBody>
    </xdr:sp>
    <xdr:clientData/>
  </xdr:twoCellAnchor>
  <xdr:twoCellAnchor>
    <xdr:from>
      <xdr:col>39</xdr:col>
      <xdr:colOff>85726</xdr:colOff>
      <xdr:row>99</xdr:row>
      <xdr:rowOff>72537</xdr:rowOff>
    </xdr:from>
    <xdr:to>
      <xdr:col>48</xdr:col>
      <xdr:colOff>485775</xdr:colOff>
      <xdr:row>110</xdr:row>
      <xdr:rowOff>123825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7071F33F-AFD8-4B38-B8E2-9FE575612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131805</xdr:colOff>
      <xdr:row>123</xdr:row>
      <xdr:rowOff>171451</xdr:rowOff>
    </xdr:from>
    <xdr:to>
      <xdr:col>48</xdr:col>
      <xdr:colOff>466725</xdr:colOff>
      <xdr:row>133</xdr:row>
      <xdr:rowOff>180975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CC5E2CA7-BE29-4A8B-B0A3-9BAED3CB0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360796</xdr:colOff>
      <xdr:row>20</xdr:row>
      <xdr:rowOff>147205</xdr:rowOff>
    </xdr:from>
    <xdr:to>
      <xdr:col>36</xdr:col>
      <xdr:colOff>90921</xdr:colOff>
      <xdr:row>21</xdr:row>
      <xdr:rowOff>170296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988029AE-B0E4-4077-ABE6-38157073AC3E}"/>
            </a:ext>
          </a:extLst>
        </xdr:cNvPr>
        <xdr:cNvSpPr/>
      </xdr:nvSpPr>
      <xdr:spPr>
        <a:xfrm>
          <a:off x="24973396" y="4423930"/>
          <a:ext cx="3130550" cy="23264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شكل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)لاقط 2 علاقة الكفاءة مع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Tf,I –Ta)/I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endParaRPr lang="en-US">
            <a:effectLst/>
          </a:endParaRPr>
        </a:p>
        <a:p>
          <a:pPr algn="r" rtl="1"/>
          <a:endParaRPr lang="en-US" sz="1100"/>
        </a:p>
      </xdr:txBody>
    </xdr:sp>
    <xdr:clientData/>
  </xdr:twoCellAnchor>
  <xdr:twoCellAnchor>
    <xdr:from>
      <xdr:col>31</xdr:col>
      <xdr:colOff>360796</xdr:colOff>
      <xdr:row>20</xdr:row>
      <xdr:rowOff>147205</xdr:rowOff>
    </xdr:from>
    <xdr:to>
      <xdr:col>36</xdr:col>
      <xdr:colOff>90921</xdr:colOff>
      <xdr:row>21</xdr:row>
      <xdr:rowOff>170296</xdr:rowOff>
    </xdr:to>
    <xdr:sp macro="" textlink="">
      <xdr:nvSpPr>
        <xdr:cNvPr id="112" name="Rectangle 111">
          <a:extLst>
            <a:ext uri="{FF2B5EF4-FFF2-40B4-BE49-F238E27FC236}">
              <a16:creationId xmlns:a16="http://schemas.microsoft.com/office/drawing/2014/main" id="{A0F8E851-DE61-404E-92F4-0ECC19E633C0}"/>
            </a:ext>
          </a:extLst>
        </xdr:cNvPr>
        <xdr:cNvSpPr/>
      </xdr:nvSpPr>
      <xdr:spPr>
        <a:xfrm>
          <a:off x="24973396" y="4423930"/>
          <a:ext cx="3130550" cy="23264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شكل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)لاقط 2 علاقة الكفاءة مع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Tf,I –Ta)/I</a:t>
          </a: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endParaRPr lang="en-US">
            <a:effectLst/>
          </a:endParaRPr>
        </a:p>
        <a:p>
          <a:pPr algn="r" rtl="1"/>
          <a:endParaRPr lang="en-US" sz="1100"/>
        </a:p>
      </xdr:txBody>
    </xdr:sp>
    <xdr:clientData/>
  </xdr:twoCellAnchor>
  <xdr:twoCellAnchor>
    <xdr:from>
      <xdr:col>10</xdr:col>
      <xdr:colOff>600075</xdr:colOff>
      <xdr:row>0</xdr:row>
      <xdr:rowOff>192181</xdr:rowOff>
    </xdr:from>
    <xdr:to>
      <xdr:col>18</xdr:col>
      <xdr:colOff>38100</xdr:colOff>
      <xdr:row>11</xdr:row>
      <xdr:rowOff>82203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6126E27E-112F-408B-A554-4AE08EA17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600075</xdr:colOff>
      <xdr:row>12</xdr:row>
      <xdr:rowOff>183216</xdr:rowOff>
    </xdr:from>
    <xdr:to>
      <xdr:col>18</xdr:col>
      <xdr:colOff>28575</xdr:colOff>
      <xdr:row>21</xdr:row>
      <xdr:rowOff>195629</xdr:rowOff>
    </xdr:to>
    <xdr:graphicFrame macro="">
      <xdr:nvGraphicFramePr>
        <xdr:cNvPr id="115" name="Chart 114">
          <a:extLst>
            <a:ext uri="{FF2B5EF4-FFF2-40B4-BE49-F238E27FC236}">
              <a16:creationId xmlns:a16="http://schemas.microsoft.com/office/drawing/2014/main" id="{3829AD68-85ED-4658-AE41-FF5C2BC75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601387</xdr:colOff>
      <xdr:row>1</xdr:row>
      <xdr:rowOff>190500</xdr:rowOff>
    </xdr:from>
    <xdr:to>
      <xdr:col>38</xdr:col>
      <xdr:colOff>9525</xdr:colOff>
      <xdr:row>11</xdr:row>
      <xdr:rowOff>57150</xdr:rowOff>
    </xdr:to>
    <xdr:graphicFrame macro="">
      <xdr:nvGraphicFramePr>
        <xdr:cNvPr id="116" name="Chart 115">
          <a:extLst>
            <a:ext uri="{FF2B5EF4-FFF2-40B4-BE49-F238E27FC236}">
              <a16:creationId xmlns:a16="http://schemas.microsoft.com/office/drawing/2014/main" id="{5FD8E07B-0898-48B1-B591-B42CDA8E90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9525</xdr:colOff>
      <xdr:row>24</xdr:row>
      <xdr:rowOff>14008</xdr:rowOff>
    </xdr:from>
    <xdr:to>
      <xdr:col>18</xdr:col>
      <xdr:colOff>0</xdr:colOff>
      <xdr:row>32</xdr:row>
      <xdr:rowOff>64354</xdr:rowOff>
    </xdr:to>
    <xdr:graphicFrame macro="">
      <xdr:nvGraphicFramePr>
        <xdr:cNvPr id="117" name="Chart 116">
          <a:extLst>
            <a:ext uri="{FF2B5EF4-FFF2-40B4-BE49-F238E27FC236}">
              <a16:creationId xmlns:a16="http://schemas.microsoft.com/office/drawing/2014/main" id="{8F6D48D7-3EEF-467B-87CB-441F07FD25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600074</xdr:colOff>
      <xdr:row>35</xdr:row>
      <xdr:rowOff>16916</xdr:rowOff>
    </xdr:from>
    <xdr:to>
      <xdr:col>18</xdr:col>
      <xdr:colOff>38100</xdr:colOff>
      <xdr:row>44</xdr:row>
      <xdr:rowOff>30256</xdr:rowOff>
    </xdr:to>
    <xdr:graphicFrame macro="">
      <xdr:nvGraphicFramePr>
        <xdr:cNvPr id="118" name="Chart 117">
          <a:extLst>
            <a:ext uri="{FF2B5EF4-FFF2-40B4-BE49-F238E27FC236}">
              <a16:creationId xmlns:a16="http://schemas.microsoft.com/office/drawing/2014/main" id="{C7DEEB94-E7B1-46C6-88D0-689883F0B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571500</xdr:colOff>
      <xdr:row>51</xdr:row>
      <xdr:rowOff>8966</xdr:rowOff>
    </xdr:from>
    <xdr:to>
      <xdr:col>18</xdr:col>
      <xdr:colOff>0</xdr:colOff>
      <xdr:row>60</xdr:row>
      <xdr:rowOff>53788</xdr:rowOff>
    </xdr:to>
    <xdr:graphicFrame macro="">
      <xdr:nvGraphicFramePr>
        <xdr:cNvPr id="119" name="Chart 118">
          <a:extLst>
            <a:ext uri="{FF2B5EF4-FFF2-40B4-BE49-F238E27FC236}">
              <a16:creationId xmlns:a16="http://schemas.microsoft.com/office/drawing/2014/main" id="{12018853-18F5-4BE4-B2DA-0507D6364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580467</xdr:colOff>
      <xdr:row>61</xdr:row>
      <xdr:rowOff>277345</xdr:rowOff>
    </xdr:from>
    <xdr:to>
      <xdr:col>18</xdr:col>
      <xdr:colOff>9526</xdr:colOff>
      <xdr:row>71</xdr:row>
      <xdr:rowOff>180975</xdr:rowOff>
    </xdr:to>
    <xdr:graphicFrame macro="">
      <xdr:nvGraphicFramePr>
        <xdr:cNvPr id="120" name="Chart 119">
          <a:extLst>
            <a:ext uri="{FF2B5EF4-FFF2-40B4-BE49-F238E27FC236}">
              <a16:creationId xmlns:a16="http://schemas.microsoft.com/office/drawing/2014/main" id="{60B1BBF5-AA68-4040-9971-DACB66D38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570941</xdr:colOff>
      <xdr:row>75</xdr:row>
      <xdr:rowOff>0</xdr:rowOff>
    </xdr:from>
    <xdr:to>
      <xdr:col>17</xdr:col>
      <xdr:colOff>609600</xdr:colOff>
      <xdr:row>85</xdr:row>
      <xdr:rowOff>52668</xdr:rowOff>
    </xdr:to>
    <xdr:graphicFrame macro="">
      <xdr:nvGraphicFramePr>
        <xdr:cNvPr id="121" name="Chart 120">
          <a:extLst>
            <a:ext uri="{FF2B5EF4-FFF2-40B4-BE49-F238E27FC236}">
              <a16:creationId xmlns:a16="http://schemas.microsoft.com/office/drawing/2014/main" id="{7EB68F14-4B47-4296-BFE4-F08AA26EEB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600075</xdr:colOff>
      <xdr:row>86</xdr:row>
      <xdr:rowOff>117101</xdr:rowOff>
    </xdr:from>
    <xdr:to>
      <xdr:col>18</xdr:col>
      <xdr:colOff>0</xdr:colOff>
      <xdr:row>97</xdr:row>
      <xdr:rowOff>0</xdr:rowOff>
    </xdr:to>
    <xdr:graphicFrame macro="">
      <xdr:nvGraphicFramePr>
        <xdr:cNvPr id="122" name="Chart 121">
          <a:extLst>
            <a:ext uri="{FF2B5EF4-FFF2-40B4-BE49-F238E27FC236}">
              <a16:creationId xmlns:a16="http://schemas.microsoft.com/office/drawing/2014/main" id="{F2516584-4446-458B-8A91-9F097DEC8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609599</xdr:colOff>
      <xdr:row>99</xdr:row>
      <xdr:rowOff>67795</xdr:rowOff>
    </xdr:from>
    <xdr:to>
      <xdr:col>18</xdr:col>
      <xdr:colOff>19049</xdr:colOff>
      <xdr:row>109</xdr:row>
      <xdr:rowOff>20170</xdr:rowOff>
    </xdr:to>
    <xdr:graphicFrame macro="">
      <xdr:nvGraphicFramePr>
        <xdr:cNvPr id="123" name="Chart 122">
          <a:extLst>
            <a:ext uri="{FF2B5EF4-FFF2-40B4-BE49-F238E27FC236}">
              <a16:creationId xmlns:a16="http://schemas.microsoft.com/office/drawing/2014/main" id="{A8868A23-D2CA-4288-B678-939F7EDEB7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576791</xdr:colOff>
      <xdr:row>123</xdr:row>
      <xdr:rowOff>23283</xdr:rowOff>
    </xdr:from>
    <xdr:to>
      <xdr:col>18</xdr:col>
      <xdr:colOff>38100</xdr:colOff>
      <xdr:row>132</xdr:row>
      <xdr:rowOff>142875</xdr:rowOff>
    </xdr:to>
    <xdr:graphicFrame macro="">
      <xdr:nvGraphicFramePr>
        <xdr:cNvPr id="124" name="Chart 123">
          <a:extLst>
            <a:ext uri="{FF2B5EF4-FFF2-40B4-BE49-F238E27FC236}">
              <a16:creationId xmlns:a16="http://schemas.microsoft.com/office/drawing/2014/main" id="{0FD49EFE-0373-4392-8BD1-1F93422F3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609599</xdr:colOff>
      <xdr:row>134</xdr:row>
      <xdr:rowOff>185209</xdr:rowOff>
    </xdr:from>
    <xdr:to>
      <xdr:col>17</xdr:col>
      <xdr:colOff>638175</xdr:colOff>
      <xdr:row>144</xdr:row>
      <xdr:rowOff>106892</xdr:rowOff>
    </xdr:to>
    <xdr:graphicFrame macro="">
      <xdr:nvGraphicFramePr>
        <xdr:cNvPr id="125" name="Chart 124">
          <a:extLst>
            <a:ext uri="{FF2B5EF4-FFF2-40B4-BE49-F238E27FC236}">
              <a16:creationId xmlns:a16="http://schemas.microsoft.com/office/drawing/2014/main" id="{9B7951FC-CED1-4C30-A23B-BE748CC74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581026</xdr:colOff>
      <xdr:row>151</xdr:row>
      <xdr:rowOff>147109</xdr:rowOff>
    </xdr:from>
    <xdr:to>
      <xdr:col>18</xdr:col>
      <xdr:colOff>19051</xdr:colOff>
      <xdr:row>161</xdr:row>
      <xdr:rowOff>150283</xdr:rowOff>
    </xdr:to>
    <xdr:graphicFrame macro="">
      <xdr:nvGraphicFramePr>
        <xdr:cNvPr id="126" name="Chart 125">
          <a:extLst>
            <a:ext uri="{FF2B5EF4-FFF2-40B4-BE49-F238E27FC236}">
              <a16:creationId xmlns:a16="http://schemas.microsoft.com/office/drawing/2014/main" id="{06E918F4-25D1-4FC5-BAD8-0B5299968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600075</xdr:colOff>
      <xdr:row>165</xdr:row>
      <xdr:rowOff>31198</xdr:rowOff>
    </xdr:from>
    <xdr:to>
      <xdr:col>18</xdr:col>
      <xdr:colOff>47625</xdr:colOff>
      <xdr:row>175</xdr:row>
      <xdr:rowOff>38100</xdr:rowOff>
    </xdr:to>
    <xdr:graphicFrame macro="">
      <xdr:nvGraphicFramePr>
        <xdr:cNvPr id="127" name="Chart 126">
          <a:extLst>
            <a:ext uri="{FF2B5EF4-FFF2-40B4-BE49-F238E27FC236}">
              <a16:creationId xmlns:a16="http://schemas.microsoft.com/office/drawing/2014/main" id="{EB37B502-97DC-4593-ADBD-1FEE26417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1876</xdr:colOff>
      <xdr:row>179</xdr:row>
      <xdr:rowOff>186456</xdr:rowOff>
    </xdr:from>
    <xdr:to>
      <xdr:col>18</xdr:col>
      <xdr:colOff>28575</xdr:colOff>
      <xdr:row>188</xdr:row>
      <xdr:rowOff>161925</xdr:rowOff>
    </xdr:to>
    <xdr:graphicFrame macro="">
      <xdr:nvGraphicFramePr>
        <xdr:cNvPr id="128" name="Chart 127">
          <a:extLst>
            <a:ext uri="{FF2B5EF4-FFF2-40B4-BE49-F238E27FC236}">
              <a16:creationId xmlns:a16="http://schemas.microsoft.com/office/drawing/2014/main" id="{043B1F8E-1916-4CD3-9948-30E917958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594473</xdr:colOff>
      <xdr:row>190</xdr:row>
      <xdr:rowOff>190500</xdr:rowOff>
    </xdr:from>
    <xdr:to>
      <xdr:col>18</xdr:col>
      <xdr:colOff>9525</xdr:colOff>
      <xdr:row>201</xdr:row>
      <xdr:rowOff>123825</xdr:rowOff>
    </xdr:to>
    <xdr:graphicFrame macro="">
      <xdr:nvGraphicFramePr>
        <xdr:cNvPr id="129" name="Chart 128">
          <a:extLst>
            <a:ext uri="{FF2B5EF4-FFF2-40B4-BE49-F238E27FC236}">
              <a16:creationId xmlns:a16="http://schemas.microsoft.com/office/drawing/2014/main" id="{C29674D8-77BF-4C20-91E7-3D8A3961E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16330</xdr:colOff>
      <xdr:row>206</xdr:row>
      <xdr:rowOff>152400</xdr:rowOff>
    </xdr:from>
    <xdr:to>
      <xdr:col>18</xdr:col>
      <xdr:colOff>38100</xdr:colOff>
      <xdr:row>218</xdr:row>
      <xdr:rowOff>171449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ABB89112-EF2B-429E-8E20-899E54C8D3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9035</xdr:colOff>
      <xdr:row>222</xdr:row>
      <xdr:rowOff>13493</xdr:rowOff>
    </xdr:from>
    <xdr:to>
      <xdr:col>18</xdr:col>
      <xdr:colOff>28575</xdr:colOff>
      <xdr:row>232</xdr:row>
      <xdr:rowOff>0</xdr:rowOff>
    </xdr:to>
    <xdr:graphicFrame macro="">
      <xdr:nvGraphicFramePr>
        <xdr:cNvPr id="131" name="Chart 130">
          <a:extLst>
            <a:ext uri="{FF2B5EF4-FFF2-40B4-BE49-F238E27FC236}">
              <a16:creationId xmlns:a16="http://schemas.microsoft.com/office/drawing/2014/main" id="{A27DCFBF-746E-4499-B728-1826CBB65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29</xdr:col>
      <xdr:colOff>600076</xdr:colOff>
      <xdr:row>13</xdr:row>
      <xdr:rowOff>15081</xdr:rowOff>
    </xdr:from>
    <xdr:to>
      <xdr:col>38</xdr:col>
      <xdr:colOff>19050</xdr:colOff>
      <xdr:row>22</xdr:row>
      <xdr:rowOff>33337</xdr:rowOff>
    </xdr:to>
    <xdr:graphicFrame macro="">
      <xdr:nvGraphicFramePr>
        <xdr:cNvPr id="132" name="Chart 131">
          <a:extLst>
            <a:ext uri="{FF2B5EF4-FFF2-40B4-BE49-F238E27FC236}">
              <a16:creationId xmlns:a16="http://schemas.microsoft.com/office/drawing/2014/main" id="{89574775-EE76-4F23-8F60-17CF60618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30</xdr:col>
      <xdr:colOff>4396</xdr:colOff>
      <xdr:row>23</xdr:row>
      <xdr:rowOff>188119</xdr:rowOff>
    </xdr:from>
    <xdr:to>
      <xdr:col>38</xdr:col>
      <xdr:colOff>0</xdr:colOff>
      <xdr:row>33</xdr:row>
      <xdr:rowOff>23812</xdr:rowOff>
    </xdr:to>
    <xdr:graphicFrame macro="">
      <xdr:nvGraphicFramePr>
        <xdr:cNvPr id="133" name="Chart 132">
          <a:extLst>
            <a:ext uri="{FF2B5EF4-FFF2-40B4-BE49-F238E27FC236}">
              <a16:creationId xmlns:a16="http://schemas.microsoft.com/office/drawing/2014/main" id="{5A72EFAD-FBE7-4FF6-A3AF-939E5CBE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29</xdr:col>
      <xdr:colOff>608868</xdr:colOff>
      <xdr:row>36</xdr:row>
      <xdr:rowOff>3970</xdr:rowOff>
    </xdr:from>
    <xdr:to>
      <xdr:col>38</xdr:col>
      <xdr:colOff>47625</xdr:colOff>
      <xdr:row>45</xdr:row>
      <xdr:rowOff>23813</xdr:rowOff>
    </xdr:to>
    <xdr:graphicFrame macro="">
      <xdr:nvGraphicFramePr>
        <xdr:cNvPr id="134" name="Chart 133">
          <a:extLst>
            <a:ext uri="{FF2B5EF4-FFF2-40B4-BE49-F238E27FC236}">
              <a16:creationId xmlns:a16="http://schemas.microsoft.com/office/drawing/2014/main" id="{79C9BDDF-3F4A-4F68-A6C6-D13B8B75F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30</xdr:col>
      <xdr:colOff>2931</xdr:colOff>
      <xdr:row>51</xdr:row>
      <xdr:rowOff>9525</xdr:rowOff>
    </xdr:from>
    <xdr:to>
      <xdr:col>38</xdr:col>
      <xdr:colOff>38100</xdr:colOff>
      <xdr:row>60</xdr:row>
      <xdr:rowOff>88901</xdr:rowOff>
    </xdr:to>
    <xdr:graphicFrame macro="">
      <xdr:nvGraphicFramePr>
        <xdr:cNvPr id="135" name="Chart 134">
          <a:extLst>
            <a:ext uri="{FF2B5EF4-FFF2-40B4-BE49-F238E27FC236}">
              <a16:creationId xmlns:a16="http://schemas.microsoft.com/office/drawing/2014/main" id="{BFDE9DB2-ED59-4C33-9582-09F0CF1F32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30</xdr:col>
      <xdr:colOff>12457</xdr:colOff>
      <xdr:row>63</xdr:row>
      <xdr:rowOff>5556</xdr:rowOff>
    </xdr:from>
    <xdr:to>
      <xdr:col>38</xdr:col>
      <xdr:colOff>9526</xdr:colOff>
      <xdr:row>72</xdr:row>
      <xdr:rowOff>127187</xdr:rowOff>
    </xdr:to>
    <xdr:graphicFrame macro="">
      <xdr:nvGraphicFramePr>
        <xdr:cNvPr id="136" name="Chart 135">
          <a:extLst>
            <a:ext uri="{FF2B5EF4-FFF2-40B4-BE49-F238E27FC236}">
              <a16:creationId xmlns:a16="http://schemas.microsoft.com/office/drawing/2014/main" id="{695772D5-D3FE-4998-A379-97CE27758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30</xdr:col>
      <xdr:colOff>22713</xdr:colOff>
      <xdr:row>76</xdr:row>
      <xdr:rowOff>10645</xdr:rowOff>
    </xdr:from>
    <xdr:to>
      <xdr:col>38</xdr:col>
      <xdr:colOff>57150</xdr:colOff>
      <xdr:row>86</xdr:row>
      <xdr:rowOff>33057</xdr:rowOff>
    </xdr:to>
    <xdr:graphicFrame macro="">
      <xdr:nvGraphicFramePr>
        <xdr:cNvPr id="137" name="Chart 136">
          <a:extLst>
            <a:ext uri="{FF2B5EF4-FFF2-40B4-BE49-F238E27FC236}">
              <a16:creationId xmlns:a16="http://schemas.microsoft.com/office/drawing/2014/main" id="{8AB3AD20-BAD4-44AC-9C48-64CA504A0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29</xdr:col>
      <xdr:colOff>597145</xdr:colOff>
      <xdr:row>88</xdr:row>
      <xdr:rowOff>31888</xdr:rowOff>
    </xdr:from>
    <xdr:to>
      <xdr:col>37</xdr:col>
      <xdr:colOff>581026</xdr:colOff>
      <xdr:row>97</xdr:row>
      <xdr:rowOff>95250</xdr:rowOff>
    </xdr:to>
    <xdr:graphicFrame macro="">
      <xdr:nvGraphicFramePr>
        <xdr:cNvPr id="138" name="Chart 137">
          <a:extLst>
            <a:ext uri="{FF2B5EF4-FFF2-40B4-BE49-F238E27FC236}">
              <a16:creationId xmlns:a16="http://schemas.microsoft.com/office/drawing/2014/main" id="{AFB3735D-3D42-449E-95CB-6FD6D88BC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29</xdr:col>
      <xdr:colOff>597144</xdr:colOff>
      <xdr:row>100</xdr:row>
      <xdr:rowOff>14287</xdr:rowOff>
    </xdr:from>
    <xdr:to>
      <xdr:col>38</xdr:col>
      <xdr:colOff>19050</xdr:colOff>
      <xdr:row>110</xdr:row>
      <xdr:rowOff>28575</xdr:rowOff>
    </xdr:to>
    <xdr:graphicFrame macro="">
      <xdr:nvGraphicFramePr>
        <xdr:cNvPr id="139" name="Chart 138">
          <a:extLst>
            <a:ext uri="{FF2B5EF4-FFF2-40B4-BE49-F238E27FC236}">
              <a16:creationId xmlns:a16="http://schemas.microsoft.com/office/drawing/2014/main" id="{7BEB084B-B6B0-4816-9DB0-76F62EF00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29</xdr:col>
      <xdr:colOff>609599</xdr:colOff>
      <xdr:row>113</xdr:row>
      <xdr:rowOff>2563</xdr:rowOff>
    </xdr:from>
    <xdr:to>
      <xdr:col>37</xdr:col>
      <xdr:colOff>590550</xdr:colOff>
      <xdr:row>122</xdr:row>
      <xdr:rowOff>45426</xdr:rowOff>
    </xdr:to>
    <xdr:graphicFrame macro="">
      <xdr:nvGraphicFramePr>
        <xdr:cNvPr id="140" name="Chart 139">
          <a:extLst>
            <a:ext uri="{FF2B5EF4-FFF2-40B4-BE49-F238E27FC236}">
              <a16:creationId xmlns:a16="http://schemas.microsoft.com/office/drawing/2014/main" id="{697219C3-668C-4FA9-A646-01C2984EF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29</xdr:col>
      <xdr:colOff>605936</xdr:colOff>
      <xdr:row>124</xdr:row>
      <xdr:rowOff>10623</xdr:rowOff>
    </xdr:from>
    <xdr:to>
      <xdr:col>38</xdr:col>
      <xdr:colOff>9525</xdr:colOff>
      <xdr:row>134</xdr:row>
      <xdr:rowOff>46159</xdr:rowOff>
    </xdr:to>
    <xdr:graphicFrame macro="">
      <xdr:nvGraphicFramePr>
        <xdr:cNvPr id="141" name="Chart 140">
          <a:extLst>
            <a:ext uri="{FF2B5EF4-FFF2-40B4-BE49-F238E27FC236}">
              <a16:creationId xmlns:a16="http://schemas.microsoft.com/office/drawing/2014/main" id="{DF577A42-C8BC-4495-ACB4-D1B8817999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605206</xdr:colOff>
      <xdr:row>136</xdr:row>
      <xdr:rowOff>14287</xdr:rowOff>
    </xdr:from>
    <xdr:to>
      <xdr:col>38</xdr:col>
      <xdr:colOff>19051</xdr:colOff>
      <xdr:row>147</xdr:row>
      <xdr:rowOff>142875</xdr:rowOff>
    </xdr:to>
    <xdr:graphicFrame macro="">
      <xdr:nvGraphicFramePr>
        <xdr:cNvPr id="142" name="Chart 141">
          <a:extLst>
            <a:ext uri="{FF2B5EF4-FFF2-40B4-BE49-F238E27FC236}">
              <a16:creationId xmlns:a16="http://schemas.microsoft.com/office/drawing/2014/main" id="{A7607B54-03B5-4372-80F9-5219A5855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587252</xdr:colOff>
      <xdr:row>151</xdr:row>
      <xdr:rowOff>171449</xdr:rowOff>
    </xdr:from>
    <xdr:to>
      <xdr:col>37</xdr:col>
      <xdr:colOff>600075</xdr:colOff>
      <xdr:row>161</xdr:row>
      <xdr:rowOff>161924</xdr:rowOff>
    </xdr:to>
    <xdr:graphicFrame macro="">
      <xdr:nvGraphicFramePr>
        <xdr:cNvPr id="143" name="Chart 142">
          <a:extLst>
            <a:ext uri="{FF2B5EF4-FFF2-40B4-BE49-F238E27FC236}">
              <a16:creationId xmlns:a16="http://schemas.microsoft.com/office/drawing/2014/main" id="{863B0654-DA7E-4420-8E15-3179A9D1B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30</xdr:col>
      <xdr:colOff>18316</xdr:colOff>
      <xdr:row>166</xdr:row>
      <xdr:rowOff>15387</xdr:rowOff>
    </xdr:from>
    <xdr:to>
      <xdr:col>38</xdr:col>
      <xdr:colOff>19050</xdr:colOff>
      <xdr:row>175</xdr:row>
      <xdr:rowOff>46892</xdr:rowOff>
    </xdr:to>
    <xdr:graphicFrame macro="">
      <xdr:nvGraphicFramePr>
        <xdr:cNvPr id="144" name="Chart 143">
          <a:extLst>
            <a:ext uri="{FF2B5EF4-FFF2-40B4-BE49-F238E27FC236}">
              <a16:creationId xmlns:a16="http://schemas.microsoft.com/office/drawing/2014/main" id="{86727949-910E-4864-B06E-4BA3F3BE7B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29</xdr:col>
      <xdr:colOff>595680</xdr:colOff>
      <xdr:row>179</xdr:row>
      <xdr:rowOff>10990</xdr:rowOff>
    </xdr:from>
    <xdr:to>
      <xdr:col>38</xdr:col>
      <xdr:colOff>1</xdr:colOff>
      <xdr:row>187</xdr:row>
      <xdr:rowOff>190499</xdr:rowOff>
    </xdr:to>
    <xdr:graphicFrame macro="">
      <xdr:nvGraphicFramePr>
        <xdr:cNvPr id="145" name="Chart 144">
          <a:extLst>
            <a:ext uri="{FF2B5EF4-FFF2-40B4-BE49-F238E27FC236}">
              <a16:creationId xmlns:a16="http://schemas.microsoft.com/office/drawing/2014/main" id="{02D5A00D-E095-4E0C-952A-D8D618FF7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29</xdr:col>
      <xdr:colOff>605204</xdr:colOff>
      <xdr:row>190</xdr:row>
      <xdr:rowOff>1</xdr:rowOff>
    </xdr:from>
    <xdr:to>
      <xdr:col>38</xdr:col>
      <xdr:colOff>0</xdr:colOff>
      <xdr:row>200</xdr:row>
      <xdr:rowOff>165589</xdr:rowOff>
    </xdr:to>
    <xdr:graphicFrame macro="">
      <xdr:nvGraphicFramePr>
        <xdr:cNvPr id="146" name="Chart 145">
          <a:extLst>
            <a:ext uri="{FF2B5EF4-FFF2-40B4-BE49-F238E27FC236}">
              <a16:creationId xmlns:a16="http://schemas.microsoft.com/office/drawing/2014/main" id="{0D7AD4BB-B333-4F92-B029-A552771937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30</xdr:col>
      <xdr:colOff>5129</xdr:colOff>
      <xdr:row>207</xdr:row>
      <xdr:rowOff>10991</xdr:rowOff>
    </xdr:from>
    <xdr:to>
      <xdr:col>38</xdr:col>
      <xdr:colOff>210283</xdr:colOff>
      <xdr:row>216</xdr:row>
      <xdr:rowOff>157529</xdr:rowOff>
    </xdr:to>
    <xdr:graphicFrame macro="">
      <xdr:nvGraphicFramePr>
        <xdr:cNvPr id="147" name="Chart 146">
          <a:extLst>
            <a:ext uri="{FF2B5EF4-FFF2-40B4-BE49-F238E27FC236}">
              <a16:creationId xmlns:a16="http://schemas.microsoft.com/office/drawing/2014/main" id="{1546AEAE-8303-47C0-A397-2F21DA7DD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29</xdr:col>
      <xdr:colOff>603738</xdr:colOff>
      <xdr:row>223</xdr:row>
      <xdr:rowOff>1465</xdr:rowOff>
    </xdr:from>
    <xdr:to>
      <xdr:col>38</xdr:col>
      <xdr:colOff>38100</xdr:colOff>
      <xdr:row>234</xdr:row>
      <xdr:rowOff>108439</xdr:rowOff>
    </xdr:to>
    <xdr:graphicFrame macro="">
      <xdr:nvGraphicFramePr>
        <xdr:cNvPr id="148" name="Chart 147">
          <a:extLst>
            <a:ext uri="{FF2B5EF4-FFF2-40B4-BE49-F238E27FC236}">
              <a16:creationId xmlns:a16="http://schemas.microsoft.com/office/drawing/2014/main" id="{CBDB3825-54A0-4AF6-81F7-06A0A32B1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39</xdr:col>
      <xdr:colOff>111500</xdr:colOff>
      <xdr:row>13</xdr:row>
      <xdr:rowOff>0</xdr:rowOff>
    </xdr:from>
    <xdr:to>
      <xdr:col>48</xdr:col>
      <xdr:colOff>504825</xdr:colOff>
      <xdr:row>22</xdr:row>
      <xdr:rowOff>180975</xdr:rowOff>
    </xdr:to>
    <xdr:graphicFrame macro="">
      <xdr:nvGraphicFramePr>
        <xdr:cNvPr id="149" name="Chart 148">
          <a:extLst>
            <a:ext uri="{FF2B5EF4-FFF2-40B4-BE49-F238E27FC236}">
              <a16:creationId xmlns:a16="http://schemas.microsoft.com/office/drawing/2014/main" id="{C6FAC5DD-72AE-4137-9EF1-894B2A598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39</xdr:col>
      <xdr:colOff>118697</xdr:colOff>
      <xdr:row>25</xdr:row>
      <xdr:rowOff>9525</xdr:rowOff>
    </xdr:from>
    <xdr:to>
      <xdr:col>48</xdr:col>
      <xdr:colOff>533400</xdr:colOff>
      <xdr:row>35</xdr:row>
      <xdr:rowOff>152400</xdr:rowOff>
    </xdr:to>
    <xdr:graphicFrame macro="">
      <xdr:nvGraphicFramePr>
        <xdr:cNvPr id="150" name="Chart 149">
          <a:extLst>
            <a:ext uri="{FF2B5EF4-FFF2-40B4-BE49-F238E27FC236}">
              <a16:creationId xmlns:a16="http://schemas.microsoft.com/office/drawing/2014/main" id="{19259634-0214-413F-A334-9766DBC864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39</xdr:col>
      <xdr:colOff>131884</xdr:colOff>
      <xdr:row>37</xdr:row>
      <xdr:rowOff>188302</xdr:rowOff>
    </xdr:from>
    <xdr:to>
      <xdr:col>48</xdr:col>
      <xdr:colOff>514350</xdr:colOff>
      <xdr:row>47</xdr:row>
      <xdr:rowOff>183905</xdr:rowOff>
    </xdr:to>
    <xdr:graphicFrame macro="">
      <xdr:nvGraphicFramePr>
        <xdr:cNvPr id="151" name="Chart 150">
          <a:extLst>
            <a:ext uri="{FF2B5EF4-FFF2-40B4-BE49-F238E27FC236}">
              <a16:creationId xmlns:a16="http://schemas.microsoft.com/office/drawing/2014/main" id="{4C715338-1827-4C39-9CD5-7CE098CC3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39</xdr:col>
      <xdr:colOff>103231</xdr:colOff>
      <xdr:row>50</xdr:row>
      <xdr:rowOff>13840</xdr:rowOff>
    </xdr:from>
    <xdr:to>
      <xdr:col>48</xdr:col>
      <xdr:colOff>523876</xdr:colOff>
      <xdr:row>59</xdr:row>
      <xdr:rowOff>123824</xdr:rowOff>
    </xdr:to>
    <xdr:graphicFrame macro="">
      <xdr:nvGraphicFramePr>
        <xdr:cNvPr id="152" name="Chart 151">
          <a:extLst>
            <a:ext uri="{FF2B5EF4-FFF2-40B4-BE49-F238E27FC236}">
              <a16:creationId xmlns:a16="http://schemas.microsoft.com/office/drawing/2014/main" id="{F3A0A205-723A-46DA-B1D7-F8CBE1748D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39</xdr:col>
      <xdr:colOff>71316</xdr:colOff>
      <xdr:row>61</xdr:row>
      <xdr:rowOff>291122</xdr:rowOff>
    </xdr:from>
    <xdr:to>
      <xdr:col>48</xdr:col>
      <xdr:colOff>533400</xdr:colOff>
      <xdr:row>72</xdr:row>
      <xdr:rowOff>142874</xdr:rowOff>
    </xdr:to>
    <xdr:graphicFrame macro="">
      <xdr:nvGraphicFramePr>
        <xdr:cNvPr id="153" name="Chart 152">
          <a:extLst>
            <a:ext uri="{FF2B5EF4-FFF2-40B4-BE49-F238E27FC236}">
              <a16:creationId xmlns:a16="http://schemas.microsoft.com/office/drawing/2014/main" id="{3C204053-4C14-4F8D-B357-41B1CB0B1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39</xdr:col>
      <xdr:colOff>119430</xdr:colOff>
      <xdr:row>74</xdr:row>
      <xdr:rowOff>123825</xdr:rowOff>
    </xdr:from>
    <xdr:to>
      <xdr:col>48</xdr:col>
      <xdr:colOff>400050</xdr:colOff>
      <xdr:row>85</xdr:row>
      <xdr:rowOff>66675</xdr:rowOff>
    </xdr:to>
    <xdr:graphicFrame macro="">
      <xdr:nvGraphicFramePr>
        <xdr:cNvPr id="154" name="Chart 153">
          <a:extLst>
            <a:ext uri="{FF2B5EF4-FFF2-40B4-BE49-F238E27FC236}">
              <a16:creationId xmlns:a16="http://schemas.microsoft.com/office/drawing/2014/main" id="{E4AAC87D-DABE-4230-B96D-977F09B1C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39</xdr:col>
      <xdr:colOff>135550</xdr:colOff>
      <xdr:row>87</xdr:row>
      <xdr:rowOff>76201</xdr:rowOff>
    </xdr:from>
    <xdr:to>
      <xdr:col>48</xdr:col>
      <xdr:colOff>542925</xdr:colOff>
      <xdr:row>96</xdr:row>
      <xdr:rowOff>133350</xdr:rowOff>
    </xdr:to>
    <xdr:graphicFrame macro="">
      <xdr:nvGraphicFramePr>
        <xdr:cNvPr id="155" name="Chart 154">
          <a:extLst>
            <a:ext uri="{FF2B5EF4-FFF2-40B4-BE49-F238E27FC236}">
              <a16:creationId xmlns:a16="http://schemas.microsoft.com/office/drawing/2014/main" id="{3D2B87F4-7422-477A-9028-9DE29AE06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39</xdr:col>
      <xdr:colOff>171450</xdr:colOff>
      <xdr:row>136</xdr:row>
      <xdr:rowOff>1</xdr:rowOff>
    </xdr:from>
    <xdr:to>
      <xdr:col>48</xdr:col>
      <xdr:colOff>485775</xdr:colOff>
      <xdr:row>146</xdr:row>
      <xdr:rowOff>114301</xdr:rowOff>
    </xdr:to>
    <xdr:graphicFrame macro="">
      <xdr:nvGraphicFramePr>
        <xdr:cNvPr id="158" name="Chart 157">
          <a:extLst>
            <a:ext uri="{FF2B5EF4-FFF2-40B4-BE49-F238E27FC236}">
              <a16:creationId xmlns:a16="http://schemas.microsoft.com/office/drawing/2014/main" id="{8EBD4C51-3E3A-40F7-B1DB-5F4F93DCA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39</xdr:col>
      <xdr:colOff>171451</xdr:colOff>
      <xdr:row>151</xdr:row>
      <xdr:rowOff>19051</xdr:rowOff>
    </xdr:from>
    <xdr:to>
      <xdr:col>48</xdr:col>
      <xdr:colOff>523876</xdr:colOff>
      <xdr:row>163</xdr:row>
      <xdr:rowOff>38100</xdr:rowOff>
    </xdr:to>
    <xdr:graphicFrame macro="">
      <xdr:nvGraphicFramePr>
        <xdr:cNvPr id="159" name="Chart 158">
          <a:extLst>
            <a:ext uri="{FF2B5EF4-FFF2-40B4-BE49-F238E27FC236}">
              <a16:creationId xmlns:a16="http://schemas.microsoft.com/office/drawing/2014/main" id="{D141BB69-98A1-4BD2-B864-CF76015F9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39</xdr:col>
      <xdr:colOff>112102</xdr:colOff>
      <xdr:row>166</xdr:row>
      <xdr:rowOff>10258</xdr:rowOff>
    </xdr:from>
    <xdr:to>
      <xdr:col>48</xdr:col>
      <xdr:colOff>476250</xdr:colOff>
      <xdr:row>176</xdr:row>
      <xdr:rowOff>1</xdr:rowOff>
    </xdr:to>
    <xdr:graphicFrame macro="">
      <xdr:nvGraphicFramePr>
        <xdr:cNvPr id="160" name="Chart 159">
          <a:extLst>
            <a:ext uri="{FF2B5EF4-FFF2-40B4-BE49-F238E27FC236}">
              <a16:creationId xmlns:a16="http://schemas.microsoft.com/office/drawing/2014/main" id="{62DEC096-D7E3-4EB1-8981-5A134B661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39</xdr:col>
      <xdr:colOff>230798</xdr:colOff>
      <xdr:row>179</xdr:row>
      <xdr:rowOff>28575</xdr:rowOff>
    </xdr:from>
    <xdr:to>
      <xdr:col>48</xdr:col>
      <xdr:colOff>419100</xdr:colOff>
      <xdr:row>187</xdr:row>
      <xdr:rowOff>180975</xdr:rowOff>
    </xdr:to>
    <xdr:graphicFrame macro="">
      <xdr:nvGraphicFramePr>
        <xdr:cNvPr id="161" name="Chart 160">
          <a:extLst>
            <a:ext uri="{FF2B5EF4-FFF2-40B4-BE49-F238E27FC236}">
              <a16:creationId xmlns:a16="http://schemas.microsoft.com/office/drawing/2014/main" id="{4D5EFAD6-AC7D-4F58-8A50-66AF9D167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39</xdr:col>
      <xdr:colOff>182442</xdr:colOff>
      <xdr:row>190</xdr:row>
      <xdr:rowOff>0</xdr:rowOff>
    </xdr:from>
    <xdr:to>
      <xdr:col>48</xdr:col>
      <xdr:colOff>476251</xdr:colOff>
      <xdr:row>201</xdr:row>
      <xdr:rowOff>34551</xdr:rowOff>
    </xdr:to>
    <xdr:graphicFrame macro="">
      <xdr:nvGraphicFramePr>
        <xdr:cNvPr id="162" name="Chart 161">
          <a:extLst>
            <a:ext uri="{FF2B5EF4-FFF2-40B4-BE49-F238E27FC236}">
              <a16:creationId xmlns:a16="http://schemas.microsoft.com/office/drawing/2014/main" id="{C08DA391-F3A5-4299-8642-FCA5B877C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39</xdr:col>
      <xdr:colOff>152401</xdr:colOff>
      <xdr:row>206</xdr:row>
      <xdr:rowOff>9525</xdr:rowOff>
    </xdr:from>
    <xdr:to>
      <xdr:col>48</xdr:col>
      <xdr:colOff>409575</xdr:colOff>
      <xdr:row>218</xdr:row>
      <xdr:rowOff>171450</xdr:rowOff>
    </xdr:to>
    <xdr:graphicFrame macro="">
      <xdr:nvGraphicFramePr>
        <xdr:cNvPr id="163" name="Chart 162">
          <a:extLst>
            <a:ext uri="{FF2B5EF4-FFF2-40B4-BE49-F238E27FC236}">
              <a16:creationId xmlns:a16="http://schemas.microsoft.com/office/drawing/2014/main" id="{661F27CB-CFE3-4D45-B616-302B6FA4F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10</xdr:col>
      <xdr:colOff>568362</xdr:colOff>
      <xdr:row>111</xdr:row>
      <xdr:rowOff>28575</xdr:rowOff>
    </xdr:from>
    <xdr:to>
      <xdr:col>17</xdr:col>
      <xdr:colOff>628651</xdr:colOff>
      <xdr:row>120</xdr:row>
      <xdr:rowOff>167436</xdr:rowOff>
    </xdr:to>
    <xdr:graphicFrame macro="">
      <xdr:nvGraphicFramePr>
        <xdr:cNvPr id="164" name="Chart 163">
          <a:extLst>
            <a:ext uri="{FF2B5EF4-FFF2-40B4-BE49-F238E27FC236}">
              <a16:creationId xmlns:a16="http://schemas.microsoft.com/office/drawing/2014/main" id="{E1B76EAD-51B1-4D9F-A0FD-1E5FAB98C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39</xdr:col>
      <xdr:colOff>99242</xdr:colOff>
      <xdr:row>112</xdr:row>
      <xdr:rowOff>190501</xdr:rowOff>
    </xdr:from>
    <xdr:to>
      <xdr:col>48</xdr:col>
      <xdr:colOff>476251</xdr:colOff>
      <xdr:row>121</xdr:row>
      <xdr:rowOff>161926</xdr:rowOff>
    </xdr:to>
    <xdr:graphicFrame macro="">
      <xdr:nvGraphicFramePr>
        <xdr:cNvPr id="165" name="Chart 164">
          <a:extLst>
            <a:ext uri="{FF2B5EF4-FFF2-40B4-BE49-F238E27FC236}">
              <a16:creationId xmlns:a16="http://schemas.microsoft.com/office/drawing/2014/main" id="{6B43ED2B-C19F-4EAA-8CA2-AF633D519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39</xdr:col>
      <xdr:colOff>215411</xdr:colOff>
      <xdr:row>222</xdr:row>
      <xdr:rowOff>19051</xdr:rowOff>
    </xdr:from>
    <xdr:to>
      <xdr:col>48</xdr:col>
      <xdr:colOff>381000</xdr:colOff>
      <xdr:row>233</xdr:row>
      <xdr:rowOff>171450</xdr:rowOff>
    </xdr:to>
    <xdr:graphicFrame macro="">
      <xdr:nvGraphicFramePr>
        <xdr:cNvPr id="166" name="Chart 165">
          <a:extLst>
            <a:ext uri="{FF2B5EF4-FFF2-40B4-BE49-F238E27FC236}">
              <a16:creationId xmlns:a16="http://schemas.microsoft.com/office/drawing/2014/main" id="{6D3DC658-5BD0-44D4-99B0-6789E8A4C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39</xdr:col>
      <xdr:colOff>152401</xdr:colOff>
      <xdr:row>0</xdr:row>
      <xdr:rowOff>114300</xdr:rowOff>
    </xdr:from>
    <xdr:to>
      <xdr:col>48</xdr:col>
      <xdr:colOff>533400</xdr:colOff>
      <xdr:row>10</xdr:row>
      <xdr:rowOff>108697</xdr:rowOff>
    </xdr:to>
    <xdr:graphicFrame macro="">
      <xdr:nvGraphicFramePr>
        <xdr:cNvPr id="167" name="Chart 166">
          <a:extLst>
            <a:ext uri="{FF2B5EF4-FFF2-40B4-BE49-F238E27FC236}">
              <a16:creationId xmlns:a16="http://schemas.microsoft.com/office/drawing/2014/main" id="{54BD1CE6-E11F-4DEB-A50A-78BD1454A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0.74925</cdr:x>
      <cdr:y>0.67099</cdr:y>
    </cdr:from>
    <cdr:to>
      <cdr:x>0.8816</cdr:x>
      <cdr:y>0.76494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EBADB6CD-C036-4FE8-A70A-F32D95B1CFD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24275" y="1524000"/>
          <a:ext cx="657863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0.03137</cdr:x>
      <cdr:y>0.83379</cdr:y>
    </cdr:from>
    <cdr:to>
      <cdr:x>0.96274</cdr:x>
      <cdr:y>0.99424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152401" y="1438275"/>
          <a:ext cx="4524374" cy="276774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endParaRPr lang="en-US" sz="800"/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89566</xdr:colOff>
      <xdr:row>0</xdr:row>
      <xdr:rowOff>0</xdr:rowOff>
    </xdr:from>
    <xdr:ext cx="2068771" cy="847725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8E07530-82EB-4B43-8F63-0E21654D6B25}"/>
            </a:ext>
          </a:extLst>
        </xdr:cNvPr>
        <xdr:cNvSpPr/>
      </xdr:nvSpPr>
      <xdr:spPr>
        <a:xfrm>
          <a:off x="89566" y="0"/>
          <a:ext cx="2068771" cy="84772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Step 1</a:t>
          </a:r>
        </a:p>
      </xdr:txBody>
    </xdr:sp>
    <xdr:clientData/>
  </xdr:oneCellAnchor>
  <xdr:oneCellAnchor>
    <xdr:from>
      <xdr:col>0</xdr:col>
      <xdr:colOff>104775</xdr:colOff>
      <xdr:row>8</xdr:row>
      <xdr:rowOff>76200</xdr:rowOff>
    </xdr:from>
    <xdr:ext cx="2068771" cy="804279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5D902099-9086-4029-86DB-C7CE4A9A1168}"/>
            </a:ext>
          </a:extLst>
        </xdr:cNvPr>
        <xdr:cNvSpPr/>
      </xdr:nvSpPr>
      <xdr:spPr>
        <a:xfrm>
          <a:off x="104775" y="1600200"/>
          <a:ext cx="2068771" cy="80427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Step 2</a:t>
          </a:r>
        </a:p>
      </xdr:txBody>
    </xdr:sp>
    <xdr:clientData/>
  </xdr:oneCellAnchor>
  <xdr:oneCellAnchor>
    <xdr:from>
      <xdr:col>0</xdr:col>
      <xdr:colOff>57150</xdr:colOff>
      <xdr:row>16</xdr:row>
      <xdr:rowOff>123825</xdr:rowOff>
    </xdr:from>
    <xdr:ext cx="2068771" cy="813804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0A16FEC-3385-4890-894C-314588000C2E}"/>
            </a:ext>
          </a:extLst>
        </xdr:cNvPr>
        <xdr:cNvSpPr/>
      </xdr:nvSpPr>
      <xdr:spPr>
        <a:xfrm>
          <a:off x="57150" y="3209925"/>
          <a:ext cx="2068771" cy="81380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Step 3</a:t>
          </a:r>
        </a:p>
      </xdr:txBody>
    </xdr:sp>
    <xdr:clientData/>
  </xdr:oneCellAnchor>
  <xdr:oneCellAnchor>
    <xdr:from>
      <xdr:col>0</xdr:col>
      <xdr:colOff>152400</xdr:colOff>
      <xdr:row>34</xdr:row>
      <xdr:rowOff>114300</xdr:rowOff>
    </xdr:from>
    <xdr:ext cx="2068771" cy="752475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6F1648DE-6388-459E-878E-09D65A21C7BC}"/>
            </a:ext>
          </a:extLst>
        </xdr:cNvPr>
        <xdr:cNvSpPr/>
      </xdr:nvSpPr>
      <xdr:spPr>
        <a:xfrm>
          <a:off x="152400" y="6677025"/>
          <a:ext cx="2068771" cy="7524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Step 4</a:t>
          </a:r>
        </a:p>
      </xdr:txBody>
    </xdr:sp>
    <xdr:clientData/>
  </xdr:oneCellAnchor>
  <xdr:twoCellAnchor editAs="oneCell">
    <xdr:from>
      <xdr:col>0</xdr:col>
      <xdr:colOff>400050</xdr:colOff>
      <xdr:row>31</xdr:row>
      <xdr:rowOff>19051</xdr:rowOff>
    </xdr:from>
    <xdr:to>
      <xdr:col>0</xdr:col>
      <xdr:colOff>1043940</xdr:colOff>
      <xdr:row>32</xdr:row>
      <xdr:rowOff>182095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C794B72-0A5A-4F98-A988-D42B59B5BDA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92" t="-7291"/>
        <a:stretch/>
      </xdr:blipFill>
      <xdr:spPr bwMode="auto">
        <a:xfrm>
          <a:off x="400050" y="7905751"/>
          <a:ext cx="643890" cy="353544"/>
        </a:xfrm>
        <a:prstGeom prst="rect">
          <a:avLst/>
        </a:prstGeom>
        <a:noFill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</xdr:row>
      <xdr:rowOff>9525</xdr:rowOff>
    </xdr:from>
    <xdr:to>
      <xdr:col>20</xdr:col>
      <xdr:colOff>590550</xdr:colOff>
      <xdr:row>13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8FD8F2-7B7B-479D-A159-3162CBBBA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</xdr:colOff>
      <xdr:row>17</xdr:row>
      <xdr:rowOff>200025</xdr:rowOff>
    </xdr:from>
    <xdr:to>
      <xdr:col>21</xdr:col>
      <xdr:colOff>28574</xdr:colOff>
      <xdr:row>29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CF7638-EB5E-4504-9229-D9EE0792A4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19050</xdr:colOff>
      <xdr:row>34</xdr:row>
      <xdr:rowOff>19050</xdr:rowOff>
    </xdr:from>
    <xdr:to>
      <xdr:col>21</xdr:col>
      <xdr:colOff>38100</xdr:colOff>
      <xdr:row>44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3410585-5D9E-44F9-9363-1A22711A9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9524</xdr:colOff>
      <xdr:row>53</xdr:row>
      <xdr:rowOff>9525</xdr:rowOff>
    </xdr:from>
    <xdr:to>
      <xdr:col>21</xdr:col>
      <xdr:colOff>19049</xdr:colOff>
      <xdr:row>63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BF0155-D39D-44E1-A7FD-D2B082E220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597694</xdr:colOff>
      <xdr:row>272</xdr:row>
      <xdr:rowOff>23812</xdr:rowOff>
    </xdr:from>
    <xdr:to>
      <xdr:col>20</xdr:col>
      <xdr:colOff>597694</xdr:colOff>
      <xdr:row>285</xdr:row>
      <xdr:rowOff>173831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9101654F-5B6C-490D-B7C1-3837A115C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9524</xdr:colOff>
      <xdr:row>0</xdr:row>
      <xdr:rowOff>180976</xdr:rowOff>
    </xdr:from>
    <xdr:to>
      <xdr:col>44</xdr:col>
      <xdr:colOff>19050</xdr:colOff>
      <xdr:row>12</xdr:row>
      <xdr:rowOff>142875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F9072FD8-DBAA-41D7-A2BD-4ED04234DB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9523</xdr:colOff>
      <xdr:row>17</xdr:row>
      <xdr:rowOff>47625</xdr:rowOff>
    </xdr:from>
    <xdr:to>
      <xdr:col>44</xdr:col>
      <xdr:colOff>9524</xdr:colOff>
      <xdr:row>28</xdr:row>
      <xdr:rowOff>190500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A6F6A96-CD16-416C-87B9-DC66542C83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523874</xdr:colOff>
      <xdr:row>52</xdr:row>
      <xdr:rowOff>185737</xdr:rowOff>
    </xdr:from>
    <xdr:to>
      <xdr:col>43</xdr:col>
      <xdr:colOff>600075</xdr:colOff>
      <xdr:row>63</xdr:row>
      <xdr:rowOff>200025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EE6934F3-F69E-47E3-9F11-08111D789E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28573</xdr:colOff>
      <xdr:row>105</xdr:row>
      <xdr:rowOff>14286</xdr:rowOff>
    </xdr:from>
    <xdr:to>
      <xdr:col>43</xdr:col>
      <xdr:colOff>600074</xdr:colOff>
      <xdr:row>116</xdr:row>
      <xdr:rowOff>161925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9CA75ED3-9727-40C5-BA29-7702DF12B4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35</xdr:col>
      <xdr:colOff>26458</xdr:colOff>
      <xdr:row>138</xdr:row>
      <xdr:rowOff>24870</xdr:rowOff>
    </xdr:from>
    <xdr:to>
      <xdr:col>44</xdr:col>
      <xdr:colOff>10584</xdr:colOff>
      <xdr:row>149</xdr:row>
      <xdr:rowOff>42332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F8E9779E-F313-400D-99F8-7BE83B050C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516996</xdr:colOff>
      <xdr:row>172</xdr:row>
      <xdr:rowOff>37040</xdr:rowOff>
    </xdr:from>
    <xdr:to>
      <xdr:col>43</xdr:col>
      <xdr:colOff>583407</xdr:colOff>
      <xdr:row>184</xdr:row>
      <xdr:rowOff>142874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690DFF2B-734E-4878-A5A2-F551E4167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35</xdr:col>
      <xdr:colOff>29632</xdr:colOff>
      <xdr:row>155</xdr:row>
      <xdr:rowOff>24870</xdr:rowOff>
    </xdr:from>
    <xdr:to>
      <xdr:col>43</xdr:col>
      <xdr:colOff>613832</xdr:colOff>
      <xdr:row>166</xdr:row>
      <xdr:rowOff>3175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F993AE24-A0B4-4DB5-B781-2DC0AAD2DF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36</xdr:col>
      <xdr:colOff>14286</xdr:colOff>
      <xdr:row>240</xdr:row>
      <xdr:rowOff>188118</xdr:rowOff>
    </xdr:from>
    <xdr:to>
      <xdr:col>45</xdr:col>
      <xdr:colOff>-1</xdr:colOff>
      <xdr:row>251</xdr:row>
      <xdr:rowOff>30956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63221CA2-6040-466C-80C4-DB6E32B696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35</xdr:col>
      <xdr:colOff>11905</xdr:colOff>
      <xdr:row>256</xdr:row>
      <xdr:rowOff>47626</xdr:rowOff>
    </xdr:from>
    <xdr:to>
      <xdr:col>44</xdr:col>
      <xdr:colOff>35718</xdr:colOff>
      <xdr:row>267</xdr:row>
      <xdr:rowOff>42864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878DB8B8-4E96-443F-B6BD-3BDED2CB9A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34</xdr:col>
      <xdr:colOff>516731</xdr:colOff>
      <xdr:row>272</xdr:row>
      <xdr:rowOff>23811</xdr:rowOff>
    </xdr:from>
    <xdr:to>
      <xdr:col>44</xdr:col>
      <xdr:colOff>23812</xdr:colOff>
      <xdr:row>284</xdr:row>
      <xdr:rowOff>152399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id="{87983D36-D862-49CF-88AE-292572032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595313</xdr:colOff>
      <xdr:row>256</xdr:row>
      <xdr:rowOff>130969</xdr:rowOff>
    </xdr:from>
    <xdr:to>
      <xdr:col>21</xdr:col>
      <xdr:colOff>16669</xdr:colOff>
      <xdr:row>267</xdr:row>
      <xdr:rowOff>207168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3CDEDBC7-FF01-471A-AF9E-DBE9A6129A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8201</xdr:colOff>
      <xdr:row>207</xdr:row>
      <xdr:rowOff>17196</xdr:rowOff>
    </xdr:from>
    <xdr:to>
      <xdr:col>21</xdr:col>
      <xdr:colOff>36776</xdr:colOff>
      <xdr:row>219</xdr:row>
      <xdr:rowOff>132556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09B6AED0-E66C-4C5A-9ADA-8AED164C2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595315</xdr:colOff>
      <xdr:row>189</xdr:row>
      <xdr:rowOff>9261</xdr:rowOff>
    </xdr:from>
    <xdr:to>
      <xdr:col>21</xdr:col>
      <xdr:colOff>54770</xdr:colOff>
      <xdr:row>200</xdr:row>
      <xdr:rowOff>178593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52CF205E-E3FF-4061-B696-BEEEAB9C9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105</xdr:row>
      <xdr:rowOff>11906</xdr:rowOff>
    </xdr:from>
    <xdr:to>
      <xdr:col>21</xdr:col>
      <xdr:colOff>28575</xdr:colOff>
      <xdr:row>116</xdr:row>
      <xdr:rowOff>197643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BF1B8898-09AF-44B3-93C5-A4E7240F1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28575</xdr:colOff>
      <xdr:row>71</xdr:row>
      <xdr:rowOff>9525</xdr:rowOff>
    </xdr:from>
    <xdr:to>
      <xdr:col>21</xdr:col>
      <xdr:colOff>38100</xdr:colOff>
      <xdr:row>82</xdr:row>
      <xdr:rowOff>19050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B94C5E57-3A88-4C3B-833D-127EF8A4A1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34</xdr:col>
      <xdr:colOff>507205</xdr:colOff>
      <xdr:row>291</xdr:row>
      <xdr:rowOff>173831</xdr:rowOff>
    </xdr:from>
    <xdr:to>
      <xdr:col>43</xdr:col>
      <xdr:colOff>607218</xdr:colOff>
      <xdr:row>301</xdr:row>
      <xdr:rowOff>130969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268F29E3-9A1E-453C-B14D-1D92F74F0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26192</xdr:colOff>
      <xdr:row>86</xdr:row>
      <xdr:rowOff>4763</xdr:rowOff>
    </xdr:from>
    <xdr:to>
      <xdr:col>20</xdr:col>
      <xdr:colOff>585787</xdr:colOff>
      <xdr:row>98</xdr:row>
      <xdr:rowOff>178594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6D930938-F0B1-4CDA-AEE2-180EFFEAD0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26192</xdr:colOff>
      <xdr:row>121</xdr:row>
      <xdr:rowOff>19051</xdr:rowOff>
    </xdr:from>
    <xdr:to>
      <xdr:col>21</xdr:col>
      <xdr:colOff>33337</xdr:colOff>
      <xdr:row>134</xdr:row>
      <xdr:rowOff>40481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AAB2EA6-C0DF-4599-AA4C-DE9CBEE964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35</xdr:col>
      <xdr:colOff>19049</xdr:colOff>
      <xdr:row>34</xdr:row>
      <xdr:rowOff>11906</xdr:rowOff>
    </xdr:from>
    <xdr:to>
      <xdr:col>43</xdr:col>
      <xdr:colOff>600074</xdr:colOff>
      <xdr:row>45</xdr:row>
      <xdr:rowOff>7143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CD979AE-FFB8-439D-9D36-55F44F8F16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35</xdr:col>
      <xdr:colOff>19050</xdr:colOff>
      <xdr:row>68</xdr:row>
      <xdr:rowOff>176213</xdr:rowOff>
    </xdr:from>
    <xdr:to>
      <xdr:col>43</xdr:col>
      <xdr:colOff>600075</xdr:colOff>
      <xdr:row>81</xdr:row>
      <xdr:rowOff>166689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D801E72-ABD3-48B4-A664-445A7BA62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35</xdr:col>
      <xdr:colOff>11907</xdr:colOff>
      <xdr:row>85</xdr:row>
      <xdr:rowOff>176212</xdr:rowOff>
    </xdr:from>
    <xdr:to>
      <xdr:col>44</xdr:col>
      <xdr:colOff>4763</xdr:colOff>
      <xdr:row>98</xdr:row>
      <xdr:rowOff>11907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699081B5-2CB1-4C68-9393-6C53AAFB47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35</xdr:col>
      <xdr:colOff>0</xdr:colOff>
      <xdr:row>123</xdr:row>
      <xdr:rowOff>0</xdr:rowOff>
    </xdr:from>
    <xdr:to>
      <xdr:col>44</xdr:col>
      <xdr:colOff>10584</xdr:colOff>
      <xdr:row>133</xdr:row>
      <xdr:rowOff>201083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04BB040D-D1EB-47C8-B052-4FF47F016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35</xdr:col>
      <xdr:colOff>23811</xdr:colOff>
      <xdr:row>188</xdr:row>
      <xdr:rowOff>177272</xdr:rowOff>
    </xdr:from>
    <xdr:to>
      <xdr:col>44</xdr:col>
      <xdr:colOff>55561</xdr:colOff>
      <xdr:row>200</xdr:row>
      <xdr:rowOff>11906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8F570F73-93C5-471E-A0C8-61AECB9E0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35</xdr:col>
      <xdr:colOff>0</xdr:colOff>
      <xdr:row>207</xdr:row>
      <xdr:rowOff>1</xdr:rowOff>
    </xdr:from>
    <xdr:to>
      <xdr:col>43</xdr:col>
      <xdr:colOff>603250</xdr:colOff>
      <xdr:row>218</xdr:row>
      <xdr:rowOff>190501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A447336A-B25A-4437-8EB2-EBBA6BB64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35</xdr:col>
      <xdr:colOff>11906</xdr:colOff>
      <xdr:row>224</xdr:row>
      <xdr:rowOff>0</xdr:rowOff>
    </xdr:from>
    <xdr:to>
      <xdr:col>43</xdr:col>
      <xdr:colOff>604573</xdr:colOff>
      <xdr:row>235</xdr:row>
      <xdr:rowOff>191824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DD2F2CAE-F2B1-460C-A9E8-1D8616DD7F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12</xdr:col>
      <xdr:colOff>23812</xdr:colOff>
      <xdr:row>223</xdr:row>
      <xdr:rowOff>166685</xdr:rowOff>
    </xdr:from>
    <xdr:to>
      <xdr:col>21</xdr:col>
      <xdr:colOff>47095</xdr:colOff>
      <xdr:row>235</xdr:row>
      <xdr:rowOff>202406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F0E3EFAC-BCF5-4051-B8A8-76D863ED0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12</xdr:col>
      <xdr:colOff>17858</xdr:colOff>
      <xdr:row>138</xdr:row>
      <xdr:rowOff>59531</xdr:rowOff>
    </xdr:from>
    <xdr:to>
      <xdr:col>20</xdr:col>
      <xdr:colOff>595311</xdr:colOff>
      <xdr:row>150</xdr:row>
      <xdr:rowOff>139302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DC93E2C-9CB2-414A-818D-4C84408E11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12</xdr:col>
      <xdr:colOff>17858</xdr:colOff>
      <xdr:row>155</xdr:row>
      <xdr:rowOff>11905</xdr:rowOff>
    </xdr:from>
    <xdr:to>
      <xdr:col>20</xdr:col>
      <xdr:colOff>583405</xdr:colOff>
      <xdr:row>167</xdr:row>
      <xdr:rowOff>55958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417A380-9ACC-4B78-98E5-7687A2FB49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601267</xdr:colOff>
      <xdr:row>172</xdr:row>
      <xdr:rowOff>9524</xdr:rowOff>
    </xdr:from>
    <xdr:to>
      <xdr:col>20</xdr:col>
      <xdr:colOff>571500</xdr:colOff>
      <xdr:row>184</xdr:row>
      <xdr:rowOff>204787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7F29E5-8339-467E-A066-7C99D57E4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12</xdr:col>
      <xdr:colOff>0</xdr:colOff>
      <xdr:row>240</xdr:row>
      <xdr:rowOff>0</xdr:rowOff>
    </xdr:from>
    <xdr:to>
      <xdr:col>21</xdr:col>
      <xdr:colOff>19050</xdr:colOff>
      <xdr:row>251</xdr:row>
      <xdr:rowOff>188119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0B2495AE-99DB-4EC3-9ECE-3384F43C0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12</xdr:col>
      <xdr:colOff>11906</xdr:colOff>
      <xdr:row>291</xdr:row>
      <xdr:rowOff>23813</xdr:rowOff>
    </xdr:from>
    <xdr:to>
      <xdr:col>20</xdr:col>
      <xdr:colOff>602457</xdr:colOff>
      <xdr:row>302</xdr:row>
      <xdr:rowOff>14289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33A2FFF0-DACB-49CA-A0A9-D732A843B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0.16983</cdr:x>
      <cdr:y>0.88402</cdr:y>
    </cdr:from>
    <cdr:to>
      <cdr:x>0.88787</cdr:x>
      <cdr:y>1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CDA51E0B-4789-421D-84AD-DC786C2F4ED5}"/>
            </a:ext>
          </a:extLst>
        </cdr:cNvPr>
        <cdr:cNvSpPr/>
      </cdr:nvSpPr>
      <cdr:spPr>
        <a:xfrm xmlns:a="http://schemas.openxmlformats.org/drawingml/2006/main">
          <a:off x="814648" y="1837763"/>
          <a:ext cx="3444401" cy="241114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شكل (39) المقارنة بين اللاقطين في يوم 16/1/2018    </a:t>
          </a:r>
          <a:endParaRPr lang="en-US">
            <a:effectLst/>
          </a:endParaRPr>
        </a:p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0.02461</cdr:x>
      <cdr:y>0.85187</cdr:y>
    </cdr:from>
    <cdr:to>
      <cdr:x>0.96862</cdr:x>
      <cdr:y>1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118825" y="1856370"/>
          <a:ext cx="4557950" cy="3228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endParaRPr lang="en-US" sz="8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0.00496</cdr:x>
      <cdr:y>0.80288</cdr:y>
    </cdr:from>
    <cdr:to>
      <cdr:x>1</cdr:x>
      <cdr:y>1</cdr:y>
    </cdr:to>
    <cdr:sp macro="" textlink="">
      <cdr:nvSpPr>
        <cdr:cNvPr id="4" name="Rectangle: Rounded Corners 3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24210" y="1446068"/>
          <a:ext cx="4856795" cy="355023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endParaRPr lang="en-US" sz="8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0.00198</cdr:x>
      <cdr:y>0.82678</cdr:y>
    </cdr:from>
    <cdr:to>
      <cdr:x>0.98315</cdr:x>
      <cdr:y>1</cdr:y>
    </cdr:to>
    <cdr:sp macro="" textlink="">
      <cdr:nvSpPr>
        <cdr:cNvPr id="4" name="Rectangle: Rounded Corners 3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9635" y="1443901"/>
          <a:ext cx="4774776" cy="302514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endParaRPr lang="en-US" sz="8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0.04741</cdr:x>
      <cdr:y>0.84537</cdr:y>
    </cdr:from>
    <cdr:to>
      <cdr:x>0.95255</cdr:x>
      <cdr:y>0.98825</cdr:y>
    </cdr:to>
    <cdr:sp macro="" textlink="">
      <cdr:nvSpPr>
        <cdr:cNvPr id="5" name="Rectangle: Rounded Corners 4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228379" y="2056497"/>
          <a:ext cx="4360290" cy="347598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r>
            <a:rPr lang="en-US" sz="800"/>
            <a:t> </a:t>
          </a:r>
          <a:r>
            <a:rPr lang="ar-IQ" sz="800"/>
            <a:t>   </a:t>
          </a:r>
          <a:endParaRPr lang="en-US" sz="8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0.00543</cdr:x>
      <cdr:y>0.78995</cdr:y>
    </cdr:from>
    <cdr:to>
      <cdr:x>0.9965</cdr:x>
      <cdr:y>1</cdr:y>
    </cdr:to>
    <cdr:sp macro="" textlink="">
      <cdr:nvSpPr>
        <cdr:cNvPr id="3" name="Rectangle 1">
          <a:extLst xmlns:a="http://schemas.openxmlformats.org/drawingml/2006/main">
            <a:ext uri="{FF2B5EF4-FFF2-40B4-BE49-F238E27FC236}">
              <a16:creationId xmlns:a16="http://schemas.microsoft.com/office/drawing/2014/main" id="{D625B40D-F3D3-4022-B11F-28A3BA83E202}"/>
            </a:ext>
          </a:extLst>
        </cdr:cNvPr>
        <cdr:cNvSpPr/>
      </cdr:nvSpPr>
      <cdr:spPr>
        <a:xfrm xmlns:a="http://schemas.openxmlformats.org/drawingml/2006/main">
          <a:off x="26348" y="1342160"/>
          <a:ext cx="4805794" cy="356877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0.25945</cdr:x>
      <cdr:y>0.87748</cdr:y>
    </cdr:from>
    <cdr:to>
      <cdr:x>0.83129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1259742" y="1957581"/>
          <a:ext cx="2776496" cy="273335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شكل (45) المقارنة بين اللاقطين في يوم 7/2/2018</a:t>
          </a:r>
          <a:endParaRPr lang="en-US">
            <a:effectLst/>
          </a:endParaRPr>
        </a:p>
        <a:p xmlns:a="http://schemas.openxmlformats.org/drawingml/2006/main">
          <a:pPr algn="r" rtl="1"/>
          <a:endParaRPr lang="en-US" sz="1100"/>
        </a:p>
      </cdr:txBody>
    </cdr:sp>
  </cdr:relSizeAnchor>
  <cdr:relSizeAnchor xmlns:cdr="http://schemas.openxmlformats.org/drawingml/2006/chartDrawing">
    <cdr:from>
      <cdr:x>0.06399</cdr:x>
      <cdr:y>0.80017</cdr:y>
    </cdr:from>
    <cdr:to>
      <cdr:x>0.95046</cdr:x>
      <cdr:y>0.97868</cdr:y>
    </cdr:to>
    <cdr:sp macro="" textlink="">
      <cdr:nvSpPr>
        <cdr:cNvPr id="4" name="Rectangle: Rounded Corners 3">
          <a:extLst xmlns:a="http://schemas.openxmlformats.org/drawingml/2006/main">
            <a:ext uri="{FF2B5EF4-FFF2-40B4-BE49-F238E27FC236}">
              <a16:creationId xmlns:a16="http://schemas.microsoft.com/office/drawing/2014/main" id="{8865F5B5-B71E-490D-82E5-B65A2CB65C8C}"/>
            </a:ext>
          </a:extLst>
        </cdr:cNvPr>
        <cdr:cNvSpPr/>
      </cdr:nvSpPr>
      <cdr:spPr>
        <a:xfrm xmlns:a="http://schemas.openxmlformats.org/drawingml/2006/main">
          <a:off x="309754" y="1619249"/>
          <a:ext cx="4291097" cy="361237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/>
          <a:r>
            <a:rPr lang="en-US" sz="800"/>
            <a:t> </a:t>
          </a:r>
          <a:r>
            <a:rPr lang="ar-IQ" sz="800"/>
            <a:t>  </a:t>
          </a:r>
          <a:endParaRPr lang="en-US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0.04406</cdr:x>
      <cdr:y>0.8317</cdr:y>
    </cdr:from>
    <cdr:to>
      <cdr:x>0.95846</cdr:x>
      <cdr:y>0.98275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1133505-0072-48CE-B5EE-149580CA0195}"/>
            </a:ext>
          </a:extLst>
        </cdr:cNvPr>
        <cdr:cNvSpPr/>
      </cdr:nvSpPr>
      <cdr:spPr>
        <a:xfrm xmlns:a="http://schemas.openxmlformats.org/drawingml/2006/main">
          <a:off x="215715" y="1837417"/>
          <a:ext cx="4476750" cy="33372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the difference between heat-transfer water temperature at the entrance of the compound and ambient air temperature to the intensity of the radiation [ ( Tf,I –Ta)/I ]</a:t>
          </a:r>
          <a:endParaRPr lang="en-US" sz="800">
            <a:effectLst/>
          </a:endParaRPr>
        </a:p>
        <a:p xmlns:a="http://schemas.openxmlformats.org/drawingml/2006/main">
          <a:pPr algn="l" rtl="1"/>
          <a:endParaRPr lang="en-US" sz="8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8&#1581;&#1587;&#1575;&#1576;&#1575;&#1578;%20&#1575;&#1604;&#1576;&#1581;&#1579;%20&#1587;&#1575;&#1593;&#1577;%20(Recover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askaree%20teacher/AppData/Roaming/Microsoft/Excel/Copy%20of%208&#1581;&#1587;&#1575;&#1576;&#1575;&#1578;%20&#1575;&#1604;&#1576;&#1581;&#1579;%20&#1587;&#1575;&#1593;&#1577;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</sheetNames>
    <sheetDataSet>
      <sheetData sheetId="0"/>
      <sheetData sheetId="1">
        <row r="2">
          <cell r="E2" t="str">
            <v>%ζa1</v>
          </cell>
          <cell r="Y2" t="str">
            <v>ζb2%</v>
          </cell>
        </row>
        <row r="3">
          <cell r="D3">
            <v>3.5887953399305708E-3</v>
          </cell>
          <cell r="E3">
            <v>37.252926072595862</v>
          </cell>
          <cell r="X3">
            <v>3.5887953399305708E-3</v>
          </cell>
          <cell r="Y3">
            <v>50.098762649353056</v>
          </cell>
        </row>
        <row r="4">
          <cell r="D4">
            <v>4.0250651890329919E-3</v>
          </cell>
          <cell r="E4">
            <v>40.340813350564254</v>
          </cell>
          <cell r="X4">
            <v>4.0250651890329919E-3</v>
          </cell>
          <cell r="Y4">
            <v>50.426016688205323</v>
          </cell>
        </row>
        <row r="5">
          <cell r="D5">
            <v>4.2144496603148491E-3</v>
          </cell>
          <cell r="E5">
            <v>48.524450911780562</v>
          </cell>
          <cell r="X5">
            <v>4.2144496603148491E-3</v>
          </cell>
          <cell r="Y5">
            <v>54.81000154802156</v>
          </cell>
        </row>
        <row r="6">
          <cell r="D6">
            <v>4.5713700157982186E-3</v>
          </cell>
          <cell r="E6">
            <v>54.470250850643986</v>
          </cell>
          <cell r="X6">
            <v>4.5713700157982186E-3</v>
          </cell>
          <cell r="Y6">
            <v>62.106267325033329</v>
          </cell>
        </row>
        <row r="7">
          <cell r="D7">
            <v>5.0320550310671832E-3</v>
          </cell>
          <cell r="E7">
            <v>52.27198125171968</v>
          </cell>
          <cell r="X7">
            <v>5.0320550310671832E-3</v>
          </cell>
          <cell r="Y7">
            <v>60.152179430370886</v>
          </cell>
        </row>
        <row r="8">
          <cell r="D8">
            <v>5.9233880878297512E-3</v>
          </cell>
          <cell r="E8">
            <v>51.245666760273942</v>
          </cell>
          <cell r="X8">
            <v>5.9233880878297512E-3</v>
          </cell>
          <cell r="Y8">
            <v>60.486688635077435</v>
          </cell>
        </row>
        <row r="9">
          <cell r="D9">
            <v>7.3387705208812111E-3</v>
          </cell>
          <cell r="E9">
            <v>57.422248565743047</v>
          </cell>
          <cell r="X9">
            <v>7.3387705208812111E-3</v>
          </cell>
          <cell r="Y9">
            <v>68.713140137658812</v>
          </cell>
        </row>
        <row r="10">
          <cell r="D10">
            <v>8.9995135564239007E-3</v>
          </cell>
          <cell r="E10">
            <v>63.889346639764547</v>
          </cell>
          <cell r="X10">
            <v>8.9995135564239007E-3</v>
          </cell>
          <cell r="Y10">
            <v>78.922134084415035</v>
          </cell>
        </row>
        <row r="14">
          <cell r="E14" t="str">
            <v>%ζ1</v>
          </cell>
          <cell r="Y14" t="str">
            <v>ζ2%</v>
          </cell>
        </row>
        <row r="15">
          <cell r="D15">
            <v>4.099171061388975E-3</v>
          </cell>
          <cell r="E15">
            <v>38.51581129281081</v>
          </cell>
          <cell r="X15">
            <v>4.099171061388975E-3</v>
          </cell>
          <cell r="Y15">
            <v>43.651252798518918</v>
          </cell>
        </row>
        <row r="16">
          <cell r="D16">
            <v>4.5234842687044549E-3</v>
          </cell>
          <cell r="E16">
            <v>45.336168734663531</v>
          </cell>
          <cell r="X16">
            <v>4.5234842687044549E-3</v>
          </cell>
          <cell r="Y16">
            <v>50.373520816292803</v>
          </cell>
        </row>
        <row r="17">
          <cell r="D17">
            <v>5.0096614796255696E-3</v>
          </cell>
          <cell r="E17">
            <v>47.69838965272934</v>
          </cell>
          <cell r="X17">
            <v>5.0096614796255696E-3</v>
          </cell>
          <cell r="Y17">
            <v>53.974493554404248</v>
          </cell>
        </row>
        <row r="18">
          <cell r="D18">
            <v>7.0961430063864964E-3</v>
          </cell>
          <cell r="E18">
            <v>48.260260345605445</v>
          </cell>
          <cell r="X18">
            <v>7.0961430063864964E-3</v>
          </cell>
          <cell r="Y18">
            <v>53.340287750406013</v>
          </cell>
        </row>
        <row r="19">
          <cell r="D19">
            <v>7.3161987953665282E-3</v>
          </cell>
          <cell r="E19">
            <v>49.75684090453386</v>
          </cell>
          <cell r="X19">
            <v>7.3161987953665282E-3</v>
          </cell>
          <cell r="Y19">
            <v>55.780037435082697</v>
          </cell>
        </row>
        <row r="20">
          <cell r="D20">
            <v>7.7851851289717968E-3</v>
          </cell>
          <cell r="E20">
            <v>51.553051056329579</v>
          </cell>
          <cell r="X20">
            <v>7.7851851289717968E-3</v>
          </cell>
          <cell r="Y20">
            <v>57.126353873230073</v>
          </cell>
        </row>
        <row r="21">
          <cell r="D21">
            <v>8.922285077139434E-3</v>
          </cell>
          <cell r="E21">
            <v>57.486027829578589</v>
          </cell>
          <cell r="X21">
            <v>8.922285077139434E-3</v>
          </cell>
          <cell r="Y21">
            <v>63.873364255087331</v>
          </cell>
        </row>
        <row r="22">
          <cell r="D22">
            <v>8.922285077139434E-3</v>
          </cell>
          <cell r="E22">
            <v>57.486027829578589</v>
          </cell>
          <cell r="X22">
            <v>8.922285077139434E-3</v>
          </cell>
          <cell r="Y22">
            <v>62.27653014871013</v>
          </cell>
        </row>
        <row r="25">
          <cell r="E25" t="str">
            <v>%ζ1</v>
          </cell>
          <cell r="Y25" t="str">
            <v>ζ2%</v>
          </cell>
        </row>
        <row r="26">
          <cell r="D26">
            <v>4.099171061388975E-3</v>
          </cell>
          <cell r="E26">
            <v>35.948090539956759</v>
          </cell>
          <cell r="X26">
            <v>4.099171061388975E-3</v>
          </cell>
          <cell r="Y26">
            <v>46.218973551372976</v>
          </cell>
        </row>
        <row r="27">
          <cell r="D27">
            <v>4.5234842687044549E-3</v>
          </cell>
          <cell r="E27">
            <v>37.780140612219604</v>
          </cell>
          <cell r="X27">
            <v>4.5234842687044549E-3</v>
          </cell>
          <cell r="Y27">
            <v>49.114182795885483</v>
          </cell>
        </row>
        <row r="28">
          <cell r="D28">
            <v>4.8092750204405477E-3</v>
          </cell>
          <cell r="E28">
            <v>43.932727311724385</v>
          </cell>
          <cell r="X28">
            <v>4.8092750204405477E-3</v>
          </cell>
          <cell r="Y28">
            <v>51.46405199373428</v>
          </cell>
        </row>
        <row r="29">
          <cell r="D29">
            <v>6.0824082911884259E-3</v>
          </cell>
          <cell r="E29">
            <v>49.530267196805582</v>
          </cell>
          <cell r="X29">
            <v>6.0824082911884259E-3</v>
          </cell>
          <cell r="Y29">
            <v>57.65831104448651</v>
          </cell>
        </row>
        <row r="30">
          <cell r="D30">
            <v>6.5845789158298744E-3</v>
          </cell>
          <cell r="E30">
            <v>50.018719014557732</v>
          </cell>
          <cell r="X30">
            <v>6.5845789158298744E-3</v>
          </cell>
          <cell r="Y30">
            <v>56.565671765154292</v>
          </cell>
        </row>
        <row r="31">
          <cell r="D31">
            <v>7.4515343377301478E-3</v>
          </cell>
          <cell r="E31">
            <v>50.99572077463953</v>
          </cell>
          <cell r="X31">
            <v>7.4515343377301478E-3</v>
          </cell>
          <cell r="Y31">
            <v>59.355674999990271</v>
          </cell>
        </row>
        <row r="32">
          <cell r="D32">
            <v>8.9222850771394357E-3</v>
          </cell>
          <cell r="E32">
            <v>55.569826901925957</v>
          </cell>
          <cell r="X32">
            <v>8.9222850771394357E-3</v>
          </cell>
          <cell r="Y32">
            <v>66.747665646566247</v>
          </cell>
        </row>
        <row r="33">
          <cell r="D33">
            <v>1.0314346273211195E-2</v>
          </cell>
          <cell r="E33">
            <v>59.071145193503924</v>
          </cell>
          <cell r="X33">
            <v>1.0314346273211195E-2</v>
          </cell>
          <cell r="Y33">
            <v>77.530878066473903</v>
          </cell>
        </row>
        <row r="36">
          <cell r="E36" t="str">
            <v>%ζ1</v>
          </cell>
          <cell r="Y36" t="str">
            <v>ζ2%</v>
          </cell>
        </row>
        <row r="37">
          <cell r="D37">
            <v>1.3316110327739436E-3</v>
          </cell>
          <cell r="E37">
            <v>30.798319418938995</v>
          </cell>
          <cell r="X37">
            <v>1.3316110327739436E-3</v>
          </cell>
          <cell r="Y37">
            <v>53.897058983143239</v>
          </cell>
        </row>
        <row r="38">
          <cell r="D38">
            <v>2.4102230780755685E-3</v>
          </cell>
          <cell r="E38">
            <v>33.466429483694903</v>
          </cell>
          <cell r="X38">
            <v>2.4102230780755685E-3</v>
          </cell>
          <cell r="Y38">
            <v>53.596612631782058</v>
          </cell>
        </row>
        <row r="39">
          <cell r="D39">
            <v>2.401228563284221E-3</v>
          </cell>
          <cell r="E39">
            <v>40.360810183106501</v>
          </cell>
          <cell r="X39">
            <v>2.401228563284221E-3</v>
          </cell>
          <cell r="Y39">
            <v>57.908988523587581</v>
          </cell>
        </row>
        <row r="40">
          <cell r="D40">
            <v>3.0351225711912795E-3</v>
          </cell>
          <cell r="E40">
            <v>45.628818686261212</v>
          </cell>
          <cell r="X40">
            <v>3.0351225711912795E-3</v>
          </cell>
          <cell r="Y40">
            <v>60.838424915014954</v>
          </cell>
        </row>
        <row r="41">
          <cell r="D41">
            <v>3.9600798696256623E-3</v>
          </cell>
          <cell r="E41">
            <v>41.778425774038134</v>
          </cell>
          <cell r="X41">
            <v>3.9600798696256623E-3</v>
          </cell>
          <cell r="Y41">
            <v>59.012026405828877</v>
          </cell>
        </row>
        <row r="42">
          <cell r="D42">
            <v>6.4202409166873361E-3</v>
          </cell>
          <cell r="E42">
            <v>39.384325879326781</v>
          </cell>
          <cell r="X42">
            <v>6.4202409166873361E-3</v>
          </cell>
          <cell r="Y42">
            <v>58.799134411389289</v>
          </cell>
        </row>
        <row r="43">
          <cell r="D43">
            <v>6.3119105691965618E-3</v>
          </cell>
          <cell r="E43">
            <v>45.863857054318821</v>
          </cell>
          <cell r="X43">
            <v>6.3119105691965618E-3</v>
          </cell>
          <cell r="Y43">
            <v>69.586541737587169</v>
          </cell>
        </row>
        <row r="44">
          <cell r="D44">
            <v>7.2444575880672738E-3</v>
          </cell>
          <cell r="E44">
            <v>50.824796211451805</v>
          </cell>
          <cell r="X44">
            <v>7.2444575880672738E-3</v>
          </cell>
          <cell r="Y44">
            <v>78.778434127750302</v>
          </cell>
        </row>
        <row r="47">
          <cell r="E47" t="str">
            <v>%ζ1</v>
          </cell>
          <cell r="Y47" t="str">
            <v>ζ2%</v>
          </cell>
        </row>
        <row r="48">
          <cell r="D48">
            <v>1.5359073484440796E-3</v>
          </cell>
          <cell r="E48">
            <v>34.635325070353367</v>
          </cell>
          <cell r="X48">
            <v>1.5359073484440796E-3</v>
          </cell>
          <cell r="Y48">
            <v>53.877172331660795</v>
          </cell>
        </row>
        <row r="49">
          <cell r="D49">
            <v>2.8094822907339697E-3</v>
          </cell>
          <cell r="E49">
            <v>35.448602667874553</v>
          </cell>
          <cell r="X49">
            <v>2.8094822907339697E-3</v>
          </cell>
          <cell r="Y49">
            <v>50.784522970997578</v>
          </cell>
        </row>
        <row r="50">
          <cell r="D50">
            <v>2.4979410984960391E-3</v>
          </cell>
          <cell r="E50">
            <v>42.56012027146339</v>
          </cell>
          <cell r="X50">
            <v>2.4979410984960391E-3</v>
          </cell>
          <cell r="Y50">
            <v>52.574266217690067</v>
          </cell>
        </row>
        <row r="51">
          <cell r="D51">
            <v>4.0391001637291495E-3</v>
          </cell>
          <cell r="E51">
            <v>48.07175450863884</v>
          </cell>
          <cell r="X51">
            <v>4.0391001637291495E-3</v>
          </cell>
          <cell r="Y51">
            <v>54.396985365038688</v>
          </cell>
        </row>
        <row r="52">
          <cell r="D52">
            <v>4.9881842276404851E-3</v>
          </cell>
          <cell r="E52">
            <v>45.567062919495811</v>
          </cell>
          <cell r="X52">
            <v>4.9881842276404851E-3</v>
          </cell>
          <cell r="Y52">
            <v>54.680475503394973</v>
          </cell>
        </row>
        <row r="53">
          <cell r="D53">
            <v>6.3911196481876214E-3</v>
          </cell>
          <cell r="E53">
            <v>44.727611745876231</v>
          </cell>
          <cell r="X53">
            <v>6.3911196481876214E-3</v>
          </cell>
          <cell r="Y53">
            <v>54.390984653935917</v>
          </cell>
        </row>
        <row r="54">
          <cell r="D54">
            <v>8.5052448122585542E-3</v>
          </cell>
          <cell r="E54">
            <v>47.008988385871383</v>
          </cell>
          <cell r="X54">
            <v>8.5052448122585542E-3</v>
          </cell>
          <cell r="Y54">
            <v>57.977752342574703</v>
          </cell>
        </row>
        <row r="55">
          <cell r="D55">
            <v>9.5541073637784336E-3</v>
          </cell>
          <cell r="E55">
            <v>53.594264352275921</v>
          </cell>
          <cell r="X55">
            <v>9.5541073637784336E-3</v>
          </cell>
          <cell r="Y55">
            <v>66.09959270114031</v>
          </cell>
        </row>
        <row r="58">
          <cell r="E58" t="str">
            <v>%ζ1</v>
          </cell>
          <cell r="Y58" t="str">
            <v>ζ2%</v>
          </cell>
        </row>
        <row r="59">
          <cell r="D59">
            <v>2.0473140357562124E-3</v>
          </cell>
          <cell r="E59">
            <v>34.625812823937672</v>
          </cell>
          <cell r="X59">
            <v>2.0473140357562124E-3</v>
          </cell>
          <cell r="Y59">
            <v>53.862375503903039</v>
          </cell>
        </row>
        <row r="60">
          <cell r="D60">
            <v>2.5064930738927342E-3</v>
          </cell>
          <cell r="E60">
            <v>34.415874371782074</v>
          </cell>
          <cell r="X60">
            <v>2.5064930738927342E-3</v>
          </cell>
          <cell r="Y60">
            <v>52.754259985943321</v>
          </cell>
        </row>
        <row r="61">
          <cell r="D61">
            <v>3.1933546743511316E-3</v>
          </cell>
          <cell r="E61">
            <v>40.006347360270986</v>
          </cell>
          <cell r="X61">
            <v>3.1933546743511316E-3</v>
          </cell>
          <cell r="Y61">
            <v>52.50833091035566</v>
          </cell>
        </row>
        <row r="62">
          <cell r="D62">
            <v>4.3341166830958176E-3</v>
          </cell>
          <cell r="E62">
            <v>45.458634814178559</v>
          </cell>
          <cell r="X62">
            <v>4.3341166830958176E-3</v>
          </cell>
          <cell r="Y62">
            <v>55.055457719394028</v>
          </cell>
        </row>
        <row r="63">
          <cell r="D63">
            <v>6.218418315486177E-3</v>
          </cell>
          <cell r="E63">
            <v>41.54898381675244</v>
          </cell>
          <cell r="X63">
            <v>6.218418315486177E-3</v>
          </cell>
          <cell r="Y63">
            <v>51.416867473231129</v>
          </cell>
        </row>
        <row r="64">
          <cell r="D64">
            <v>6.5825859195592449E-3</v>
          </cell>
          <cell r="E64">
            <v>43.982206080127042</v>
          </cell>
          <cell r="X64">
            <v>6.5825859195592449E-3</v>
          </cell>
          <cell r="Y64">
            <v>53.603313660154839</v>
          </cell>
        </row>
        <row r="65">
          <cell r="D65">
            <v>7.4384465885941557E-3</v>
          </cell>
          <cell r="E65">
            <v>49.700724726350707</v>
          </cell>
          <cell r="X65">
            <v>7.4384465885941557E-3</v>
          </cell>
          <cell r="Y65">
            <v>60.572758260239908</v>
          </cell>
        </row>
        <row r="66">
          <cell r="D66">
            <v>8.4276579244514337E-3</v>
          </cell>
          <cell r="E66">
            <v>56.310239188014691</v>
          </cell>
          <cell r="X66">
            <v>8.4276579244514337E-3</v>
          </cell>
          <cell r="Y66">
            <v>66.868409035767442</v>
          </cell>
        </row>
        <row r="69">
          <cell r="E69" t="str">
            <v>%ζ1</v>
          </cell>
          <cell r="Y69" t="str">
            <v>ζ2%</v>
          </cell>
        </row>
        <row r="70">
          <cell r="D70">
            <v>2.0469416319623592E-3</v>
          </cell>
          <cell r="E70">
            <v>33.337310194791762</v>
          </cell>
          <cell r="X70">
            <v>2.0469416319623592E-3</v>
          </cell>
          <cell r="Y70">
            <v>48.723761053926424</v>
          </cell>
        </row>
        <row r="71">
          <cell r="D71">
            <v>3.4064247627694152E-3</v>
          </cell>
          <cell r="E71">
            <v>33.13641767348664</v>
          </cell>
          <cell r="X71">
            <v>3.4064247627694152E-3</v>
          </cell>
          <cell r="Y71">
            <v>47.696358772442892</v>
          </cell>
        </row>
        <row r="72">
          <cell r="D72">
            <v>3.7876507647089837E-3</v>
          </cell>
          <cell r="E72">
            <v>38.960333945909284</v>
          </cell>
          <cell r="X72">
            <v>3.7876507647089837E-3</v>
          </cell>
          <cell r="Y72">
            <v>47.451688780274132</v>
          </cell>
        </row>
        <row r="73">
          <cell r="D73">
            <v>7.0432726100046229E-3</v>
          </cell>
          <cell r="E73">
            <v>35.295247703255164</v>
          </cell>
          <cell r="X73">
            <v>7.0432726100046229E-3</v>
          </cell>
          <cell r="Y73">
            <v>42.858515068238411</v>
          </cell>
        </row>
        <row r="74">
          <cell r="D74">
            <v>6.615783014137973E-3</v>
          </cell>
          <cell r="E74">
            <v>40.3275308090452</v>
          </cell>
          <cell r="X74">
            <v>6.615783014137973E-3</v>
          </cell>
          <cell r="Y74">
            <v>45.326383375612778</v>
          </cell>
        </row>
        <row r="75">
          <cell r="D75">
            <v>6.7733212732874609E-3</v>
          </cell>
          <cell r="E75">
            <v>42.42808445587265</v>
          </cell>
          <cell r="X75">
            <v>6.7733212732874609E-3</v>
          </cell>
          <cell r="Y75">
            <v>47.902675998565897</v>
          </cell>
        </row>
        <row r="76">
          <cell r="D76">
            <v>7.6213880474720773E-3</v>
          </cell>
          <cell r="E76">
            <v>47.740374729365094</v>
          </cell>
          <cell r="X76">
            <v>7.6213880474720773E-3</v>
          </cell>
          <cell r="Y76">
            <v>54.208425499150046</v>
          </cell>
        </row>
        <row r="77">
          <cell r="D77">
            <v>8.3077646251406932E-3</v>
          </cell>
          <cell r="E77">
            <v>55.509160119340052</v>
          </cell>
          <cell r="X77">
            <v>8.3077646251406932E-3</v>
          </cell>
          <cell r="Y77">
            <v>63.141669635749309</v>
          </cell>
        </row>
        <row r="83">
          <cell r="E83" t="str">
            <v>%ζ1</v>
          </cell>
          <cell r="Y83" t="str">
            <v>ζ2%</v>
          </cell>
        </row>
        <row r="84">
          <cell r="D84">
            <v>1.535067125796493E-3</v>
          </cell>
          <cell r="E84">
            <v>38.462641903956929</v>
          </cell>
          <cell r="X84">
            <v>1.535067125796493E-3</v>
          </cell>
          <cell r="Y84">
            <v>53.847698665539703</v>
          </cell>
        </row>
        <row r="85">
          <cell r="D85">
            <v>2.3029022447346539E-3</v>
          </cell>
          <cell r="E85">
            <v>37.882301370672998</v>
          </cell>
          <cell r="X85">
            <v>2.3029022447346539E-3</v>
          </cell>
          <cell r="Y85">
            <v>53.185747619752824</v>
          </cell>
        </row>
        <row r="86">
          <cell r="D86">
            <v>5.9739289217221429E-3</v>
          </cell>
          <cell r="E86">
            <v>34.801242412070785</v>
          </cell>
          <cell r="X86">
            <v>5.9739289217221429E-3</v>
          </cell>
          <cell r="Y86">
            <v>49.894254354223335</v>
          </cell>
        </row>
        <row r="87">
          <cell r="D87">
            <v>8.0361230014921077E-3</v>
          </cell>
          <cell r="E87">
            <v>31.209730178434857</v>
          </cell>
          <cell r="X87">
            <v>8.0361230014921077E-3</v>
          </cell>
          <cell r="Y87">
            <v>44.045990171178232</v>
          </cell>
        </row>
        <row r="88">
          <cell r="D88">
            <v>7.6304378962632983E-3</v>
          </cell>
          <cell r="E88">
            <v>33.587125338838533</v>
          </cell>
          <cell r="X88">
            <v>7.6304378962632983E-3</v>
          </cell>
          <cell r="Y88">
            <v>45.213437956128786</v>
          </cell>
        </row>
        <row r="89">
          <cell r="D89">
            <v>8.1602246529249075E-3</v>
          </cell>
          <cell r="E89">
            <v>35.712798861843908</v>
          </cell>
          <cell r="X89">
            <v>8.1602246529249075E-3</v>
          </cell>
          <cell r="Y89">
            <v>47.707937410860168</v>
          </cell>
        </row>
        <row r="90">
          <cell r="D90">
            <v>8.9007726611400884E-3</v>
          </cell>
          <cell r="E90">
            <v>39.715491470792308</v>
          </cell>
          <cell r="X90">
            <v>8.9007726611400884E-3</v>
          </cell>
          <cell r="Y90">
            <v>53.157657814752767</v>
          </cell>
        </row>
        <row r="91">
          <cell r="D91">
            <v>9.8346264026153967E-3</v>
          </cell>
          <cell r="E91">
            <v>44.834094844243083</v>
          </cell>
          <cell r="X91">
            <v>9.8346264026153967E-3</v>
          </cell>
          <cell r="Y91">
            <v>60.235119790738793</v>
          </cell>
        </row>
        <row r="95">
          <cell r="E95" t="str">
            <v>%ζ1</v>
          </cell>
          <cell r="Y95" t="str">
            <v>ζ2%</v>
          </cell>
        </row>
        <row r="96">
          <cell r="D96">
            <v>9.2103970194061427E-4</v>
          </cell>
          <cell r="E96">
            <v>39.74470521814137</v>
          </cell>
          <cell r="X96">
            <v>9.2103970194061427E-4</v>
          </cell>
          <cell r="Y96">
            <v>52.565577869154708</v>
          </cell>
        </row>
        <row r="97">
          <cell r="D97">
            <v>6.0042726387879713E-4</v>
          </cell>
          <cell r="E97">
            <v>40.118148063325727</v>
          </cell>
          <cell r="X97">
            <v>2.6018514768081217E-3</v>
          </cell>
          <cell r="Y97">
            <v>50.147685079157156</v>
          </cell>
        </row>
        <row r="98">
          <cell r="D98">
            <v>2.9839054206511118E-3</v>
          </cell>
          <cell r="E98">
            <v>37.382367109917126</v>
          </cell>
          <cell r="X98">
            <v>2.9839054206511118E-3</v>
          </cell>
          <cell r="Y98">
            <v>49.843156146556169</v>
          </cell>
        </row>
        <row r="99">
          <cell r="D99">
            <v>6.4187666634043326E-3</v>
          </cell>
          <cell r="E99">
            <v>32.919607648268638</v>
          </cell>
          <cell r="X99">
            <v>6.4187666634043326E-3</v>
          </cell>
          <cell r="Y99">
            <v>32.919607648268638</v>
          </cell>
        </row>
        <row r="100">
          <cell r="D100">
            <v>6.2748984235956647E-3</v>
          </cell>
          <cell r="E100">
            <v>32.733491102466949</v>
          </cell>
          <cell r="X100">
            <v>6.2748984235956647E-3</v>
          </cell>
          <cell r="Y100">
            <v>32.733491102466949</v>
          </cell>
        </row>
        <row r="101">
          <cell r="D101">
            <v>6.5026002884968348E-3</v>
          </cell>
          <cell r="E101">
            <v>33.943573505953481</v>
          </cell>
          <cell r="X101">
            <v>7.0444836458715713E-3</v>
          </cell>
          <cell r="Y101">
            <v>33.943573505953481</v>
          </cell>
        </row>
        <row r="102">
          <cell r="D102">
            <v>6.8958292015469528E-3</v>
          </cell>
          <cell r="E102">
            <v>38.193892904770209</v>
          </cell>
          <cell r="X102">
            <v>7.7426854192807881E-3</v>
          </cell>
          <cell r="Y102">
            <v>38.193892904770209</v>
          </cell>
        </row>
        <row r="103">
          <cell r="D103">
            <v>7.685779618552495E-3</v>
          </cell>
          <cell r="E103">
            <v>41.893485738919232</v>
          </cell>
          <cell r="X103">
            <v>8.7644855299282842E-3</v>
          </cell>
          <cell r="Y103">
            <v>41.893485738919232</v>
          </cell>
        </row>
        <row r="107">
          <cell r="E107" t="str">
            <v>%ζ1</v>
          </cell>
          <cell r="Y107" t="str">
            <v>ζ2%</v>
          </cell>
        </row>
        <row r="108">
          <cell r="D108">
            <v>2.5586692218408963E-3</v>
          </cell>
          <cell r="E108">
            <v>41.030410254365115</v>
          </cell>
          <cell r="X108">
            <v>2.5586692218408963E-3</v>
          </cell>
          <cell r="Y108">
            <v>51.54445288204618</v>
          </cell>
        </row>
        <row r="109">
          <cell r="D109">
            <v>3.0007164420689895E-3</v>
          </cell>
          <cell r="E109">
            <v>38.846074772448304</v>
          </cell>
          <cell r="X109">
            <v>3.0007164420689895E-3</v>
          </cell>
          <cell r="Y109">
            <v>48.870868262112381</v>
          </cell>
        </row>
        <row r="110">
          <cell r="D110">
            <v>4.4716016779228025E-3</v>
          </cell>
          <cell r="E110">
            <v>38.591711121144954</v>
          </cell>
          <cell r="X110">
            <v>4.4716016779228025E-3</v>
          </cell>
          <cell r="Y110">
            <v>44.816180656813501</v>
          </cell>
        </row>
        <row r="111">
          <cell r="D111">
            <v>4.5064358350480347E-3</v>
          </cell>
          <cell r="E111">
            <v>40.146935567275932</v>
          </cell>
          <cell r="X111">
            <v>4.5064358350480347E-3</v>
          </cell>
          <cell r="Y111">
            <v>45.165302513185431</v>
          </cell>
        </row>
        <row r="112">
          <cell r="D112">
            <v>4.6183838752699262E-3</v>
          </cell>
          <cell r="E112">
            <v>41.401409882179749</v>
          </cell>
          <cell r="X112">
            <v>5.1315376391888063E-3</v>
          </cell>
          <cell r="Y112">
            <v>46.54444216568033</v>
          </cell>
        </row>
        <row r="113">
          <cell r="D113">
            <v>4.8585359028942262E-3</v>
          </cell>
          <cell r="E113">
            <v>41.93110825633832</v>
          </cell>
          <cell r="X113">
            <v>5.938210547981832E-3</v>
          </cell>
          <cell r="Y113">
            <v>48.153143675020779</v>
          </cell>
        </row>
        <row r="114">
          <cell r="D114">
            <v>4.6829665132595106E-3</v>
          </cell>
          <cell r="E114">
            <v>48.438876517828426</v>
          </cell>
          <cell r="X114">
            <v>7.2045638665530964E-3</v>
          </cell>
          <cell r="Y114">
            <v>53.252677910904545</v>
          </cell>
        </row>
        <row r="115">
          <cell r="D115">
            <v>4.661716941519109E-3</v>
          </cell>
          <cell r="E115">
            <v>55.064733280874179</v>
          </cell>
          <cell r="X115">
            <v>8.6574743199640605E-3</v>
          </cell>
          <cell r="Y115">
            <v>58.401989843351402</v>
          </cell>
        </row>
        <row r="121">
          <cell r="E121" t="str">
            <v>%ζ1</v>
          </cell>
          <cell r="Y121" t="str">
            <v>ζ2%</v>
          </cell>
        </row>
        <row r="122">
          <cell r="D122">
            <v>3.0709432403837446E-3</v>
          </cell>
          <cell r="E122">
            <v>38.472776915527547</v>
          </cell>
          <cell r="X122">
            <v>3.0709432403837446E-3</v>
          </cell>
          <cell r="Y122">
            <v>52.579461784554319</v>
          </cell>
        </row>
        <row r="123">
          <cell r="D123">
            <v>2.9995215061106376E-3</v>
          </cell>
          <cell r="E123">
            <v>37.578005428554064</v>
          </cell>
          <cell r="X123">
            <v>2.9995215061106376E-3</v>
          </cell>
          <cell r="Y123">
            <v>51.356607419023895</v>
          </cell>
        </row>
        <row r="124">
          <cell r="D124">
            <v>3.9712617214397207E-3</v>
          </cell>
          <cell r="E124">
            <v>34.826376792337769</v>
          </cell>
          <cell r="X124">
            <v>3.9712617214397207E-3</v>
          </cell>
          <cell r="Y124">
            <v>49.254447177734846</v>
          </cell>
        </row>
        <row r="125">
          <cell r="D125">
            <v>4.5000308815681877E-3</v>
          </cell>
          <cell r="E125">
            <v>33.825832130571754</v>
          </cell>
          <cell r="X125">
            <v>4.5000308815681877E-3</v>
          </cell>
          <cell r="Y125">
            <v>48.85953529971475</v>
          </cell>
        </row>
        <row r="126">
          <cell r="D126">
            <v>4.8130069481065619E-3</v>
          </cell>
          <cell r="E126">
            <v>34.895488264849128</v>
          </cell>
          <cell r="X126">
            <v>4.8130069481065619E-3</v>
          </cell>
          <cell r="Y126">
            <v>50.03397214445279</v>
          </cell>
        </row>
        <row r="127">
          <cell r="D127">
            <v>4.948437899183142E-3</v>
          </cell>
          <cell r="E127">
            <v>36.11826095708475</v>
          </cell>
          <cell r="X127">
            <v>4.948437899183142E-3</v>
          </cell>
          <cell r="Y127">
            <v>52.290616609510764</v>
          </cell>
        </row>
        <row r="128">
          <cell r="D128">
            <v>5.4839208635403484E-3</v>
          </cell>
          <cell r="E128">
            <v>40.325415991689226</v>
          </cell>
          <cell r="X128">
            <v>5.4839208635403484E-3</v>
          </cell>
          <cell r="Y128">
            <v>57.650409528859406</v>
          </cell>
        </row>
        <row r="129">
          <cell r="D129">
            <v>6.0556518446718468E-3</v>
          </cell>
          <cell r="E129">
            <v>44.529577616767838</v>
          </cell>
          <cell r="X129">
            <v>6.0556518446718468E-3</v>
          </cell>
          <cell r="Y129">
            <v>63.660803555823655</v>
          </cell>
        </row>
        <row r="135">
          <cell r="E135" t="str">
            <v>%ζ1</v>
          </cell>
          <cell r="Y135" t="str">
            <v>ζ2%</v>
          </cell>
        </row>
        <row r="136">
          <cell r="D136">
            <v>1.5358750538308253E-3</v>
          </cell>
          <cell r="E136">
            <v>43.61393672862318</v>
          </cell>
          <cell r="X136">
            <v>1.5358750538308253E-3</v>
          </cell>
          <cell r="Y136">
            <v>53.87603948829922</v>
          </cell>
        </row>
        <row r="137">
          <cell r="D137">
            <v>1.4992737539491342E-3</v>
          </cell>
          <cell r="E137">
            <v>46.331157254037727</v>
          </cell>
          <cell r="X137">
            <v>1.4992737539491342E-3</v>
          </cell>
          <cell r="Y137">
            <v>51.339931011231002</v>
          </cell>
        </row>
        <row r="138">
          <cell r="D138">
            <v>1.6864204481043391E-3</v>
          </cell>
          <cell r="E138">
            <v>49.214589694382724</v>
          </cell>
          <cell r="X138">
            <v>1.6864204481043391E-3</v>
          </cell>
          <cell r="Y138">
            <v>52.942967701532929</v>
          </cell>
        </row>
        <row r="139">
          <cell r="D139">
            <v>1.9973205689613619E-3</v>
          </cell>
          <cell r="E139">
            <v>50.044864175895874</v>
          </cell>
          <cell r="X139">
            <v>1.9973205689613619E-3</v>
          </cell>
          <cell r="Y139">
            <v>55.049350593485457</v>
          </cell>
        </row>
        <row r="140">
          <cell r="D140">
            <v>2.7590716982129515E-3</v>
          </cell>
          <cell r="E140">
            <v>49.416077743673256</v>
          </cell>
          <cell r="X140">
            <v>2.7590716982129515E-3</v>
          </cell>
          <cell r="Y140">
            <v>55.048998522744817</v>
          </cell>
        </row>
        <row r="141">
          <cell r="D141">
            <v>3.2159367529822664E-3</v>
          </cell>
          <cell r="E141">
            <v>51.033057145724989</v>
          </cell>
          <cell r="X141">
            <v>3.2159367529822664E-3</v>
          </cell>
          <cell r="Y141">
            <v>56.942147973124733</v>
          </cell>
        </row>
        <row r="142">
          <cell r="D142">
            <v>3.4334822009350991E-3</v>
          </cell>
          <cell r="E142">
            <v>56.364043810550612</v>
          </cell>
          <cell r="X142">
            <v>3.4334822009350991E-3</v>
          </cell>
          <cell r="Y142">
            <v>62.890406778088071</v>
          </cell>
        </row>
        <row r="143">
          <cell r="D143">
            <v>3.6452847254383361E-3</v>
          </cell>
          <cell r="E143">
            <v>61.978172411824119</v>
          </cell>
          <cell r="X143">
            <v>3.6452847254383361E-3</v>
          </cell>
          <cell r="Y143">
            <v>68.828391467867846</v>
          </cell>
        </row>
        <row r="148">
          <cell r="E148" t="str">
            <v>%ζ1</v>
          </cell>
          <cell r="Y148" t="str">
            <v>ζ2%</v>
          </cell>
        </row>
        <row r="149">
          <cell r="D149">
            <v>2.3558296871866069E-3</v>
          </cell>
          <cell r="E149">
            <v>33.363464884692121</v>
          </cell>
          <cell r="X149">
            <v>2.3558296871866069E-3</v>
          </cell>
          <cell r="Y149">
            <v>53.894827890656508</v>
          </cell>
        </row>
        <row r="150">
          <cell r="D150">
            <v>2.4981590163410134E-3</v>
          </cell>
          <cell r="E150">
            <v>34.301442027765354</v>
          </cell>
          <cell r="X150">
            <v>2.4981590163410134E-3</v>
          </cell>
          <cell r="Y150">
            <v>51.827726275528676</v>
          </cell>
        </row>
        <row r="151">
          <cell r="D151">
            <v>3.0729604594408955E-3</v>
          </cell>
          <cell r="E151">
            <v>34.772431025952081</v>
          </cell>
          <cell r="X151">
            <v>3.0729604594408955E-3</v>
          </cell>
          <cell r="Y151">
            <v>50.916774002286978</v>
          </cell>
        </row>
        <row r="152">
          <cell r="D152">
            <v>4.8373345299570344E-3</v>
          </cell>
          <cell r="E152">
            <v>37.985663103826219</v>
          </cell>
          <cell r="X152">
            <v>4.8373345299570344E-3</v>
          </cell>
          <cell r="Y152">
            <v>47.98189023641207</v>
          </cell>
        </row>
        <row r="153">
          <cell r="D153">
            <v>4.9970585952788023E-3</v>
          </cell>
          <cell r="E153">
            <v>37.561890048991678</v>
          </cell>
          <cell r="X153">
            <v>4.9970585952788023E-3</v>
          </cell>
          <cell r="Y153">
            <v>49.060427819091174</v>
          </cell>
        </row>
        <row r="154">
          <cell r="D154">
            <v>5.3418184883822113E-3</v>
          </cell>
          <cell r="E154">
            <v>39.885692005381593</v>
          </cell>
          <cell r="X154">
            <v>5.3418184883822113E-3</v>
          </cell>
          <cell r="Y154">
            <v>51.931706369423011</v>
          </cell>
        </row>
        <row r="155">
          <cell r="D155">
            <v>5.4102762683861834E-3</v>
          </cell>
          <cell r="E155">
            <v>44.204309406744834</v>
          </cell>
          <cell r="X155">
            <v>5.4102762683861834E-3</v>
          </cell>
          <cell r="Y155">
            <v>57.760297624813248</v>
          </cell>
        </row>
        <row r="156">
          <cell r="D156">
            <v>5.5391527136608911E-3</v>
          </cell>
          <cell r="E156">
            <v>49.060301348395491</v>
          </cell>
          <cell r="X156">
            <v>5.5391527136608911E-3</v>
          </cell>
          <cell r="Y156">
            <v>63.584732668644165</v>
          </cell>
        </row>
        <row r="160">
          <cell r="E160" t="str">
            <v>%ζ1</v>
          </cell>
          <cell r="Y160" t="str">
            <v>ζ2%</v>
          </cell>
        </row>
        <row r="161">
          <cell r="D161">
            <v>1.0242737770376549E-3</v>
          </cell>
          <cell r="E161">
            <v>48.761987139165406</v>
          </cell>
          <cell r="X161">
            <v>1.0242737770376549E-3</v>
          </cell>
          <cell r="Y161">
            <v>65.443719581511473</v>
          </cell>
        </row>
        <row r="162">
          <cell r="D162">
            <v>1.9985272130728106E-3</v>
          </cell>
          <cell r="E162">
            <v>47.571342958214721</v>
          </cell>
          <cell r="X162">
            <v>1.9985272130728106E-3</v>
          </cell>
          <cell r="Y162">
            <v>61.842745845679147</v>
          </cell>
        </row>
        <row r="163">
          <cell r="D163">
            <v>2.9738327026847364E-3</v>
          </cell>
          <cell r="E163">
            <v>48.433028929004678</v>
          </cell>
          <cell r="X163">
            <v>2.9738327026847364E-3</v>
          </cell>
          <cell r="Y163">
            <v>59.609881758774996</v>
          </cell>
        </row>
        <row r="164">
          <cell r="D164">
            <v>5.9843313772664332E-3</v>
          </cell>
          <cell r="E164">
            <v>42.483965313489861</v>
          </cell>
          <cell r="X164">
            <v>5.9843313772664332E-3</v>
          </cell>
          <cell r="Y164">
            <v>51.230664054502469</v>
          </cell>
        </row>
        <row r="165">
          <cell r="D165">
            <v>6.1188472595250613E-3</v>
          </cell>
          <cell r="E165">
            <v>43.438920464820313</v>
          </cell>
          <cell r="X165">
            <v>6.1188472595250613E-3</v>
          </cell>
          <cell r="Y165">
            <v>53.659842927130974</v>
          </cell>
        </row>
        <row r="166">
          <cell r="D166">
            <v>6.4101821860586532E-3</v>
          </cell>
          <cell r="E166">
            <v>46.845611415716633</v>
          </cell>
          <cell r="X166">
            <v>6.4101821860586532E-3</v>
          </cell>
          <cell r="Y166">
            <v>57.01780132312939</v>
          </cell>
        </row>
        <row r="167">
          <cell r="D167">
            <v>6.4688085817660871E-3</v>
          </cell>
          <cell r="E167">
            <v>53.045171288093805</v>
          </cell>
          <cell r="X167">
            <v>6.4688085817660871E-3</v>
          </cell>
          <cell r="Y167">
            <v>64.243596337802472</v>
          </cell>
        </row>
        <row r="168">
          <cell r="D168">
            <v>6.4408752484428951E-3</v>
          </cell>
          <cell r="E168">
            <v>59.711550983244521</v>
          </cell>
          <cell r="X168">
            <v>6.4408752484428951E-3</v>
          </cell>
          <cell r="Y168">
            <v>72.299391460793345</v>
          </cell>
        </row>
        <row r="172">
          <cell r="E172" t="str">
            <v>%ζ1</v>
          </cell>
          <cell r="Y172" t="str">
            <v>ζ2%</v>
          </cell>
        </row>
        <row r="173">
          <cell r="D173">
            <v>3.074154975479144E-3</v>
          </cell>
          <cell r="E173">
            <v>46.21561623936325</v>
          </cell>
          <cell r="X173">
            <v>3.074154975479144E-3</v>
          </cell>
          <cell r="Y173">
            <v>56.485753181443975</v>
          </cell>
        </row>
        <row r="174">
          <cell r="D174">
            <v>2.9972481720184881E-3</v>
          </cell>
          <cell r="E174">
            <v>47.562731792126975</v>
          </cell>
          <cell r="X174">
            <v>2.9972481720184881E-3</v>
          </cell>
          <cell r="Y174">
            <v>55.072636811936505</v>
          </cell>
        </row>
        <row r="175">
          <cell r="D175">
            <v>2.9718320502079361E-3</v>
          </cell>
          <cell r="E175">
            <v>49.641482566673361</v>
          </cell>
          <cell r="X175">
            <v>2.9718320502079361E-3</v>
          </cell>
          <cell r="Y175">
            <v>55.846667887507529</v>
          </cell>
        </row>
        <row r="176">
          <cell r="D176">
            <v>3.9847598021915433E-3</v>
          </cell>
          <cell r="E176">
            <v>51.169097571902043</v>
          </cell>
          <cell r="X176">
            <v>3.9847598021915433E-3</v>
          </cell>
          <cell r="Y176">
            <v>56.161204652087605</v>
          </cell>
        </row>
        <row r="177">
          <cell r="D177">
            <v>4.0713194090628976E-3</v>
          </cell>
          <cell r="E177">
            <v>51.005489556739981</v>
          </cell>
          <cell r="X177">
            <v>4.0713194090628976E-3</v>
          </cell>
          <cell r="Y177">
            <v>56.106038512413967</v>
          </cell>
        </row>
        <row r="178">
          <cell r="D178">
            <v>4.2595858794716992E-3</v>
          </cell>
          <cell r="E178">
            <v>54.69819419547197</v>
          </cell>
          <cell r="X178">
            <v>4.2595858794716992E-3</v>
          </cell>
          <cell r="Y178">
            <v>58.700501087823589</v>
          </cell>
        </row>
        <row r="179">
          <cell r="D179">
            <v>4.6747983636361186E-3</v>
          </cell>
          <cell r="E179">
            <v>60.030020747124112</v>
          </cell>
          <cell r="X179">
            <v>4.6747983636361186E-3</v>
          </cell>
          <cell r="Y179">
            <v>62.958314442105781</v>
          </cell>
        </row>
        <row r="180">
          <cell r="D180">
            <v>5.1009903903027447E-3</v>
          </cell>
          <cell r="E180">
            <v>65.5028377999556</v>
          </cell>
          <cell r="X180">
            <v>5.1009903903027447E-3</v>
          </cell>
          <cell r="Y180">
            <v>67.100467990198425</v>
          </cell>
        </row>
        <row r="184">
          <cell r="E184" t="str">
            <v>%ζ1</v>
          </cell>
          <cell r="Y184" t="str">
            <v>ζ2%</v>
          </cell>
        </row>
        <row r="185">
          <cell r="D185">
            <v>2.0504996619543888E-3</v>
          </cell>
          <cell r="E185">
            <v>44.184494795739084</v>
          </cell>
          <cell r="X185">
            <v>2.0504996619543888E-3</v>
          </cell>
          <cell r="Y185">
            <v>59.083917459418522</v>
          </cell>
        </row>
        <row r="186">
          <cell r="D186">
            <v>1.9979444260379091E-3</v>
          </cell>
          <cell r="E186">
            <v>47.557470761865552</v>
          </cell>
          <cell r="X186">
            <v>1.9979444260379091E-3</v>
          </cell>
          <cell r="Y186">
            <v>57.569569869626726</v>
          </cell>
        </row>
        <row r="187">
          <cell r="D187">
            <v>3.5640364625901962E-3</v>
          </cell>
          <cell r="E187">
            <v>50.107501434848047</v>
          </cell>
          <cell r="X187">
            <v>3.5640364625901962E-3</v>
          </cell>
          <cell r="Y187">
            <v>55.564754066366163</v>
          </cell>
        </row>
        <row r="188">
          <cell r="D188">
            <v>6.9654398391305848E-3</v>
          </cell>
          <cell r="E188">
            <v>38.14641039030878</v>
          </cell>
          <cell r="X188">
            <v>6.9654398391305848E-3</v>
          </cell>
          <cell r="Y188">
            <v>52.357818182776775</v>
          </cell>
        </row>
        <row r="189">
          <cell r="D189">
            <v>7.1115934567286786E-3</v>
          </cell>
          <cell r="E189">
            <v>36.910389170728699</v>
          </cell>
          <cell r="X189">
            <v>7.1115934567286786E-3</v>
          </cell>
          <cell r="Y189">
            <v>52.183653655168158</v>
          </cell>
        </row>
        <row r="190">
          <cell r="D190">
            <v>7.4310062714975506E-3</v>
          </cell>
          <cell r="E190">
            <v>38.56819643586168</v>
          </cell>
          <cell r="X190">
            <v>7.4310062714975506E-3</v>
          </cell>
          <cell r="Y190">
            <v>54.527450133459624</v>
          </cell>
        </row>
        <row r="191">
          <cell r="D191">
            <v>7.5503906367770449E-3</v>
          </cell>
          <cell r="E191">
            <v>43.657520260404368</v>
          </cell>
          <cell r="X191">
            <v>7.5503906367770449E-3</v>
          </cell>
          <cell r="Y191">
            <v>61.12052836456612</v>
          </cell>
        </row>
        <row r="192">
          <cell r="D192">
            <v>7.5782974728847135E-3</v>
          </cell>
          <cell r="E192">
            <v>49.369273584955835</v>
          </cell>
          <cell r="X192">
            <v>7.5782974728847135E-3</v>
          </cell>
          <cell r="Y192">
            <v>68.040986030548098</v>
          </cell>
        </row>
        <row r="196">
          <cell r="E196" t="str">
            <v>%ζ1</v>
          </cell>
          <cell r="Y196" t="str">
            <v>ζ2%</v>
          </cell>
        </row>
        <row r="197">
          <cell r="D197">
            <v>2.9732245098338639E-3</v>
          </cell>
          <cell r="E197">
            <v>43.670721600439784</v>
          </cell>
          <cell r="X197">
            <v>2.9732245098338639E-3</v>
          </cell>
          <cell r="Y197">
            <v>57.799484471170295</v>
          </cell>
        </row>
        <row r="198">
          <cell r="D198">
            <v>4.0957860733777151E-3</v>
          </cell>
          <cell r="E198">
            <v>43.052026163373029</v>
          </cell>
          <cell r="X198">
            <v>4.0957860733777151E-3</v>
          </cell>
          <cell r="Y198">
            <v>55.567150048074488</v>
          </cell>
        </row>
        <row r="199">
          <cell r="D199">
            <v>5.9400607709836585E-3</v>
          </cell>
          <cell r="E199">
            <v>43.409964114348568</v>
          </cell>
          <cell r="X199">
            <v>5.9400607709836585E-3</v>
          </cell>
          <cell r="Y199">
            <v>53.332241626199661</v>
          </cell>
        </row>
        <row r="200">
          <cell r="D200">
            <v>7.4629712562113409E-3</v>
          </cell>
          <cell r="E200">
            <v>43.631515152313973</v>
          </cell>
          <cell r="X200">
            <v>7.4629712562113409E-3</v>
          </cell>
          <cell r="Y200">
            <v>52.357818182776775</v>
          </cell>
        </row>
        <row r="201">
          <cell r="D201">
            <v>7.6195644179235834E-3</v>
          </cell>
          <cell r="E201">
            <v>45.81979345331839</v>
          </cell>
          <cell r="X201">
            <v>7.6195644179235834E-3</v>
          </cell>
          <cell r="Y201">
            <v>53.456425695538115</v>
          </cell>
        </row>
        <row r="202">
          <cell r="D202">
            <v>7.9617924337473753E-3</v>
          </cell>
          <cell r="E202">
            <v>45.217885476527492</v>
          </cell>
          <cell r="X202">
            <v>7.9617924337473753E-3</v>
          </cell>
          <cell r="Y202">
            <v>55.857387941592783</v>
          </cell>
        </row>
        <row r="203">
          <cell r="D203">
            <v>9.2927884760332854E-3</v>
          </cell>
          <cell r="E203">
            <v>49.478522961791619</v>
          </cell>
          <cell r="X203">
            <v>9.2927884760332854E-3</v>
          </cell>
          <cell r="Y203">
            <v>61.12052836456612</v>
          </cell>
        </row>
        <row r="204">
          <cell r="D204">
            <v>9.4728718411058923E-3</v>
          </cell>
          <cell r="E204">
            <v>53.799849419503154</v>
          </cell>
          <cell r="X204">
            <v>9.4728718411058923E-3</v>
          </cell>
          <cell r="Y204">
            <v>66.45863751820977</v>
          </cell>
        </row>
        <row r="208">
          <cell r="E208" t="str">
            <v>%ζz1</v>
          </cell>
          <cell r="Y208" t="str">
            <v>ζy2%</v>
          </cell>
        </row>
        <row r="209">
          <cell r="D209">
            <v>3.0941618073049228E-3</v>
          </cell>
          <cell r="E209">
            <v>20.673951531688569</v>
          </cell>
          <cell r="X209">
            <v>2.0627745382032817E-3</v>
          </cell>
          <cell r="Y209">
            <v>56.853366712143568</v>
          </cell>
        </row>
        <row r="210">
          <cell r="D210">
            <v>3.000327677264368E-3</v>
          </cell>
          <cell r="E210">
            <v>20.046989408409598</v>
          </cell>
          <cell r="X210">
            <v>2.0002184515095786E-3</v>
          </cell>
          <cell r="Y210">
            <v>57.635094549177587</v>
          </cell>
        </row>
        <row r="211">
          <cell r="D211">
            <v>3.654050276729361E-3</v>
          </cell>
          <cell r="E211">
            <v>18.063728412330661</v>
          </cell>
          <cell r="X211">
            <v>2.9627434676183988E-3</v>
          </cell>
          <cell r="Y211">
            <v>54.4386335714075</v>
          </cell>
        </row>
        <row r="212">
          <cell r="D212">
            <v>4.945323566839765E-3</v>
          </cell>
          <cell r="E212">
            <v>17.3474038207032</v>
          </cell>
          <cell r="X212">
            <v>4.945323566839765E-3</v>
          </cell>
          <cell r="Y212">
            <v>49.564010916294862</v>
          </cell>
        </row>
        <row r="213">
          <cell r="D213">
            <v>5.0253980258022609E-3</v>
          </cell>
          <cell r="E213">
            <v>16.369128481485188</v>
          </cell>
          <cell r="X213">
            <v>5.0253980258022609E-3</v>
          </cell>
          <cell r="Y213">
            <v>50.366549173800578</v>
          </cell>
        </row>
        <row r="214">
          <cell r="D214">
            <v>5.2097882995000852E-3</v>
          </cell>
          <cell r="E214">
            <v>15.664374675872894</v>
          </cell>
          <cell r="X214">
            <v>5.2097882995000852E-3</v>
          </cell>
          <cell r="Y214">
            <v>52.214582252909651</v>
          </cell>
        </row>
        <row r="215">
          <cell r="D215">
            <v>5.6014493947945465E-3</v>
          </cell>
          <cell r="E215">
            <v>16.84198992431666</v>
          </cell>
          <cell r="X215">
            <v>5.6014493947945465E-3</v>
          </cell>
          <cell r="Y215">
            <v>56.139966414388866</v>
          </cell>
        </row>
        <row r="216">
          <cell r="D216">
            <v>5.9719853715795536E-3</v>
          </cell>
          <cell r="E216">
            <v>17.956087856435676</v>
          </cell>
          <cell r="X216">
            <v>5.9719853715795536E-3</v>
          </cell>
          <cell r="Y216">
            <v>62.846307497524855</v>
          </cell>
        </row>
      </sheetData>
      <sheetData sheetId="2">
        <row r="12">
          <cell r="BG12">
            <v>975.25761947397962</v>
          </cell>
          <cell r="BH12">
            <v>993.77272469989146</v>
          </cell>
          <cell r="BI12">
            <v>996.57140042484923</v>
          </cell>
          <cell r="BJ12">
            <v>984.38760906433515</v>
          </cell>
          <cell r="BK12">
            <v>953.88463964831271</v>
          </cell>
          <cell r="BL12">
            <v>894.75818930207004</v>
          </cell>
          <cell r="BM12">
            <v>776.69685729804849</v>
          </cell>
          <cell r="BN12">
            <v>666.702701471811</v>
          </cell>
        </row>
        <row r="16">
          <cell r="BG16">
            <v>975.8070449113261</v>
          </cell>
          <cell r="BH16">
            <v>994.80836733158776</v>
          </cell>
          <cell r="BI16">
            <v>998.07143064159857</v>
          </cell>
          <cell r="BJ16">
            <v>986.45137135765606</v>
          </cell>
          <cell r="BK16">
            <v>956.78100005062981</v>
          </cell>
          <cell r="BL16">
            <v>899.14367918499352</v>
          </cell>
          <cell r="BM16">
            <v>784.55238086208567</v>
          </cell>
        </row>
        <row r="19">
          <cell r="BG19">
            <v>975.8070449113261</v>
          </cell>
          <cell r="BH19">
            <v>994.80836733158776</v>
          </cell>
          <cell r="BI19">
            <v>998.07143064159857</v>
          </cell>
          <cell r="BJ19">
            <v>986.45137135765606</v>
          </cell>
          <cell r="BK19">
            <v>956.78100005062981</v>
          </cell>
          <cell r="BL19">
            <v>899.14367918499352</v>
          </cell>
          <cell r="BM19">
            <v>784.55238086208567</v>
          </cell>
          <cell r="BN19">
            <v>678.66637541350156</v>
          </cell>
        </row>
        <row r="23">
          <cell r="BG23">
            <v>976.26106122889928</v>
          </cell>
          <cell r="BH23">
            <v>995.75845150245073</v>
          </cell>
          <cell r="BI23">
            <v>999.48836054051412</v>
          </cell>
          <cell r="BJ23">
            <v>988.42795624642804</v>
          </cell>
          <cell r="BK23">
            <v>959.57660580194465</v>
          </cell>
          <cell r="BL23">
            <v>903.39289058838585</v>
          </cell>
          <cell r="BM23">
            <v>792.15317536358032</v>
          </cell>
          <cell r="BN23">
            <v>690.18279687850782</v>
          </cell>
        </row>
        <row r="28">
          <cell r="BG28">
            <v>976.62140982627966</v>
          </cell>
          <cell r="BH28">
            <v>996.62489748903454</v>
          </cell>
          <cell r="BI28">
            <v>1000.824239412691</v>
          </cell>
          <cell r="BJ28">
            <v>990.31958551553976</v>
          </cell>
          <cell r="BK28">
            <v>962.27400211128543</v>
          </cell>
          <cell r="BL28">
            <v>907.50921892766485</v>
          </cell>
          <cell r="BM28">
            <v>799.50667501060116</v>
          </cell>
          <cell r="BN28">
            <v>701.26907149914007</v>
          </cell>
        </row>
        <row r="33">
          <cell r="BG33">
            <v>976.88970283509229</v>
          </cell>
          <cell r="BH33">
            <v>997.40949856978852</v>
          </cell>
          <cell r="BI33">
            <v>1002.0809857740647</v>
          </cell>
          <cell r="BJ33">
            <v>992.12834226893779</v>
          </cell>
          <cell r="BK33">
            <v>964.87558340322107</v>
          </cell>
          <cell r="BL33">
            <v>911.49588829092659</v>
          </cell>
          <cell r="BM33">
            <v>806.62002859578001</v>
          </cell>
          <cell r="BN33">
            <v>711.94156832018632</v>
          </cell>
        </row>
        <row r="36">
          <cell r="BG36">
            <v>977.06743014584288</v>
          </cell>
          <cell r="BH36">
            <v>998.11392788132753</v>
          </cell>
          <cell r="BI36">
            <v>1003.2603943864307</v>
          </cell>
          <cell r="BJ36">
            <v>993.85617845557249</v>
          </cell>
          <cell r="BK36">
            <v>967.38360165730296</v>
          </cell>
          <cell r="BL36">
            <v>915.3559605169595</v>
          </cell>
          <cell r="BM36">
            <v>813.50010803563066</v>
          </cell>
          <cell r="BN36">
            <v>722.21593542058122</v>
          </cell>
        </row>
        <row r="39">
          <cell r="BG39">
            <v>977.15596588110247</v>
          </cell>
          <cell r="BH39">
            <v>998.7397447107063</v>
          </cell>
          <cell r="BI39">
            <v>1004.364142697289</v>
          </cell>
          <cell r="BJ39">
            <v>995.50492177815102</v>
          </cell>
          <cell r="BK39">
            <v>969.80017406653087</v>
          </cell>
          <cell r="BL39">
            <v>919.09234353146644</v>
          </cell>
          <cell r="BM39">
            <v>820.15351676951525</v>
          </cell>
          <cell r="BN39">
            <v>732.10711879052656</v>
          </cell>
        </row>
        <row r="41">
          <cell r="BG41">
            <v>977.15657436233892</v>
          </cell>
          <cell r="BH41">
            <v>999.28840027010551</v>
          </cell>
          <cell r="BI41">
            <v>1005.393796746204</v>
          </cell>
          <cell r="BJ41">
            <v>997.07628203540571</v>
          </cell>
          <cell r="BK41">
            <v>972.1272900708658</v>
          </cell>
          <cell r="BL41">
            <v>922.70779900374009</v>
          </cell>
          <cell r="BM41">
            <v>826.58659798611438</v>
          </cell>
          <cell r="BN41">
            <v>741.6293834708614</v>
          </cell>
        </row>
        <row r="45">
          <cell r="BG45">
            <v>977.07041561289213</v>
          </cell>
          <cell r="BH45">
            <v>999.7612429955243</v>
          </cell>
          <cell r="BI45">
            <v>1006.3508165804226</v>
          </cell>
          <cell r="BJ45">
            <v>998.57185694335612</v>
          </cell>
          <cell r="BK45">
            <v>974.36681781611173</v>
          </cell>
          <cell r="BL45">
            <v>926.20494937978197</v>
          </cell>
          <cell r="BM45">
            <v>832.80544265208937</v>
          </cell>
          <cell r="BN45">
            <v>750.79633617983211</v>
          </cell>
        </row>
        <row r="47">
          <cell r="BG47">
            <v>976.89855043531202</v>
          </cell>
          <cell r="BH47">
            <v>1000.1595234067793</v>
          </cell>
          <cell r="BI47">
            <v>1007.2365612180959</v>
          </cell>
          <cell r="BJ47">
            <v>999.9931374763861</v>
          </cell>
          <cell r="BK47">
            <v>976.52051008340652</v>
          </cell>
          <cell r="BL47">
            <v>929.58628434224499</v>
          </cell>
          <cell r="BM47">
            <v>838.81589732319719</v>
          </cell>
          <cell r="BN47">
            <v>759.62094882442364</v>
          </cell>
        </row>
        <row r="50">
          <cell r="BG50">
            <v>976.64194509745778</v>
          </cell>
          <cell r="BH50">
            <v>1000.4843985622724</v>
          </cell>
          <cell r="BI50">
            <v>1008.0522931935062</v>
          </cell>
          <cell r="BJ50">
            <v>1001.3415127647895</v>
          </cell>
          <cell r="BK50">
            <v>978.59000973000707</v>
          </cell>
          <cell r="BL50">
            <v>932.85416674254566</v>
          </cell>
          <cell r="BM50">
            <v>844.62357172266445</v>
          </cell>
          <cell r="BN50">
            <v>768.1155824291086</v>
          </cell>
        </row>
        <row r="53">
          <cell r="BG53">
            <v>976.30147565833613</v>
          </cell>
          <cell r="BH53">
            <v>1000.7369361385502</v>
          </cell>
          <cell r="BI53">
            <v>1008.7991827151676</v>
          </cell>
          <cell r="BJ53">
            <v>1002.6182745817001</v>
          </cell>
          <cell r="BK53">
            <v>980.57685467796989</v>
          </cell>
          <cell r="BL53">
            <v>936.01083804595316</v>
          </cell>
          <cell r="BM53">
            <v>850.2338460753175</v>
          </cell>
          <cell r="BN53">
            <v>776.29201112205487</v>
          </cell>
        </row>
        <row r="55">
          <cell r="BG55">
            <v>976.30147565833613</v>
          </cell>
          <cell r="BH55">
            <v>1000.7369361385502</v>
          </cell>
          <cell r="BI55">
            <v>1008.7991827151676</v>
          </cell>
          <cell r="BJ55">
            <v>1002.6182745817001</v>
          </cell>
          <cell r="BK55">
            <v>980.57685467796989</v>
          </cell>
          <cell r="BL55">
            <v>936.01083804595316</v>
          </cell>
          <cell r="BM55">
            <v>850.2338460753175</v>
          </cell>
          <cell r="BN55">
            <v>776.29201112205487</v>
          </cell>
        </row>
        <row r="57">
          <cell r="BG57">
            <v>975.87793196158373</v>
          </cell>
          <cell r="BH57">
            <v>1000.9181181615864</v>
          </cell>
          <cell r="BI57">
            <v>1009.4783114645031</v>
          </cell>
          <cell r="BJ57">
            <v>1003.8246214489704</v>
          </cell>
          <cell r="BK57">
            <v>982.48248248365428</v>
          </cell>
          <cell r="BL57">
            <v>939.05842332637872</v>
          </cell>
          <cell r="BM57">
            <v>855.65187818897675</v>
          </cell>
          <cell r="BN57">
            <v>784.1614459035668</v>
          </cell>
        </row>
        <row r="59">
          <cell r="BG59">
            <v>975.37202132174161</v>
          </cell>
          <cell r="BH59">
            <v>1001.0288444139396</v>
          </cell>
          <cell r="BI59">
            <v>1010.090676059938</v>
          </cell>
          <cell r="BJ59">
            <v>1004.9616623885347</v>
          </cell>
          <cell r="BK59">
            <v>984.3082345176673</v>
          </cell>
          <cell r="BL59">
            <v>941.99893584389463</v>
          </cell>
          <cell r="BM59">
            <v>860.88261027704732</v>
          </cell>
          <cell r="BN59">
            <v>791.73455798853365</v>
          </cell>
        </row>
        <row r="61">
          <cell r="BG61">
            <v>975.37202132174161</v>
          </cell>
          <cell r="BH61">
            <v>1001.0288444139396</v>
          </cell>
          <cell r="BI61">
            <v>1010.090676059938</v>
          </cell>
          <cell r="BJ61">
            <v>1004.9616623885347</v>
          </cell>
          <cell r="BK61">
            <v>984.3082345176673</v>
          </cell>
          <cell r="BL61">
            <v>941.99893584389463</v>
          </cell>
          <cell r="BM61">
            <v>860.88261027704732</v>
          </cell>
          <cell r="BN61">
            <v>791.73455798853365</v>
          </cell>
        </row>
        <row r="79">
          <cell r="BG79">
            <v>969.56791106314517</v>
          </cell>
          <cell r="BH79">
            <v>999.89078617417329</v>
          </cell>
          <cell r="BI79">
            <v>1012.5750112315833</v>
          </cell>
          <cell r="BJ79">
            <v>1011.0561892303389</v>
          </cell>
          <cell r="BK79">
            <v>994.94606682458618</v>
          </cell>
          <cell r="BL79">
            <v>959.7318955320668</v>
          </cell>
          <cell r="BM79">
            <v>892.62611292115275</v>
          </cell>
          <cell r="BN79">
            <v>837.24250628523066</v>
          </cell>
        </row>
      </sheetData>
      <sheetData sheetId="3"/>
      <sheetData sheetId="4"/>
      <sheetData sheetId="5">
        <row r="3">
          <cell r="D3" t="str">
            <v xml:space="preserve">  33°15'27.97"N</v>
          </cell>
          <cell r="E3" t="str">
            <v>44°29'44.61"E</v>
          </cell>
          <cell r="F3" t="str">
            <v>33.25776944N 44.495725E</v>
          </cell>
          <cell r="I3">
            <v>33.742230555555558</v>
          </cell>
        </row>
      </sheetData>
      <sheetData sheetId="6"/>
      <sheetData sheetId="7"/>
      <sheetData sheetId="8">
        <row r="2">
          <cell r="E2" t="str">
            <v>1 Qu</v>
          </cell>
          <cell r="F2" t="str">
            <v>1 ζ%</v>
          </cell>
          <cell r="Y2" t="str">
            <v>2 Qu</v>
          </cell>
          <cell r="Z2" t="str">
            <v>2  ζ%</v>
          </cell>
        </row>
        <row r="3">
          <cell r="D3">
            <v>3.5887953399305708E-3</v>
          </cell>
          <cell r="E3">
            <v>908.27999999999986</v>
          </cell>
          <cell r="F3">
            <v>37.252926072595862</v>
          </cell>
          <cell r="X3">
            <v>3.5887953399305708E-3</v>
          </cell>
          <cell r="Y3">
            <v>1221.4799999999998</v>
          </cell>
          <cell r="Z3">
            <v>50.098762649353056</v>
          </cell>
        </row>
        <row r="4">
          <cell r="D4">
            <v>4.0250651890329919E-3</v>
          </cell>
          <cell r="E4">
            <v>1002.2399999999999</v>
          </cell>
          <cell r="F4">
            <v>40.340813350564254</v>
          </cell>
          <cell r="X4">
            <v>4.0250651890329919E-3</v>
          </cell>
          <cell r="Y4">
            <v>1252.8</v>
          </cell>
          <cell r="Z4">
            <v>50.426016688205323</v>
          </cell>
        </row>
        <row r="5">
          <cell r="D5">
            <v>4.2144496603148491E-3</v>
          </cell>
          <cell r="E5">
            <v>1208.952</v>
          </cell>
          <cell r="F5">
            <v>48.524450911780562</v>
          </cell>
          <cell r="X5">
            <v>4.2144496603148491E-3</v>
          </cell>
          <cell r="Y5">
            <v>1365.5519999999999</v>
          </cell>
          <cell r="Z5">
            <v>54.81000154802156</v>
          </cell>
        </row>
        <row r="6">
          <cell r="D6">
            <v>4.5713700157982186E-3</v>
          </cell>
          <cell r="E6">
            <v>1340.4959999999999</v>
          </cell>
          <cell r="F6">
            <v>54.470250850643986</v>
          </cell>
          <cell r="X6">
            <v>4.5713700157982186E-3</v>
          </cell>
          <cell r="Y6">
            <v>1528.4159999999997</v>
          </cell>
          <cell r="Z6">
            <v>62.106267325033329</v>
          </cell>
        </row>
        <row r="7">
          <cell r="D7">
            <v>5.0320550310671832E-3</v>
          </cell>
          <cell r="E7">
            <v>1246.5359999999998</v>
          </cell>
          <cell r="F7">
            <v>52.27198125171968</v>
          </cell>
          <cell r="X7">
            <v>5.0320550310671832E-3</v>
          </cell>
          <cell r="Y7">
            <v>1434.4559999999997</v>
          </cell>
          <cell r="Z7">
            <v>60.152179430370886</v>
          </cell>
        </row>
        <row r="8">
          <cell r="D8">
            <v>5.9233880878297512E-3</v>
          </cell>
          <cell r="E8">
            <v>1146.3119999999999</v>
          </cell>
          <cell r="F8">
            <v>51.245666760273942</v>
          </cell>
          <cell r="X8">
            <v>5.9233880878297512E-3</v>
          </cell>
          <cell r="Y8">
            <v>1353.0239999999997</v>
          </cell>
          <cell r="Z8">
            <v>60.486688635077435</v>
          </cell>
        </row>
        <row r="9">
          <cell r="D9">
            <v>7.3387705208812111E-3</v>
          </cell>
          <cell r="E9">
            <v>1114.992</v>
          </cell>
          <cell r="F9">
            <v>57.422248565743047</v>
          </cell>
          <cell r="X9">
            <v>7.3387705208812111E-3</v>
          </cell>
          <cell r="Y9">
            <v>1334.232</v>
          </cell>
          <cell r="Z9">
            <v>68.713140137658812</v>
          </cell>
        </row>
        <row r="10">
          <cell r="D10">
            <v>8.9995135564239007E-3</v>
          </cell>
          <cell r="E10">
            <v>1064.8799999999999</v>
          </cell>
          <cell r="F10">
            <v>63.889346639764547</v>
          </cell>
          <cell r="X10">
            <v>8.9995135564239007E-3</v>
          </cell>
          <cell r="Y10">
            <v>1315.4399999999998</v>
          </cell>
          <cell r="Z10">
            <v>78.922134084415035</v>
          </cell>
        </row>
        <row r="14">
          <cell r="E14" t="str">
            <v>1 Qu</v>
          </cell>
          <cell r="F14" t="str">
            <v>1 ζ%</v>
          </cell>
          <cell r="Y14" t="str">
            <v>2 Qu</v>
          </cell>
          <cell r="Z14" t="str">
            <v>2  ζ%</v>
          </cell>
        </row>
        <row r="15">
          <cell r="D15">
            <v>4.099171061388975E-3</v>
          </cell>
          <cell r="E15">
            <v>939.59999999999991</v>
          </cell>
          <cell r="F15">
            <v>38.51581129281081</v>
          </cell>
          <cell r="X15">
            <v>4.099171061388975E-3</v>
          </cell>
          <cell r="Y15">
            <v>1064.8799999999999</v>
          </cell>
          <cell r="Z15">
            <v>43.651252798518918</v>
          </cell>
        </row>
        <row r="16">
          <cell r="D16">
            <v>4.5234842687044549E-3</v>
          </cell>
          <cell r="E16">
            <v>1127.52</v>
          </cell>
          <cell r="F16">
            <v>45.336168734663531</v>
          </cell>
          <cell r="X16">
            <v>4.5234842687044549E-3</v>
          </cell>
          <cell r="Y16">
            <v>1252.8</v>
          </cell>
          <cell r="Z16">
            <v>50.373520816292803</v>
          </cell>
        </row>
        <row r="17">
          <cell r="D17">
            <v>5.0096614796255696E-3</v>
          </cell>
          <cell r="E17">
            <v>1190.1599999999999</v>
          </cell>
          <cell r="F17">
            <v>47.69838965272934</v>
          </cell>
          <cell r="X17">
            <v>5.0096614796255696E-3</v>
          </cell>
          <cell r="Y17">
            <v>1346.7599999999998</v>
          </cell>
          <cell r="Z17">
            <v>53.974493554404248</v>
          </cell>
        </row>
        <row r="18">
          <cell r="D18">
            <v>7.0961430063864964E-3</v>
          </cell>
          <cell r="E18">
            <v>1190.1599999999999</v>
          </cell>
          <cell r="F18">
            <v>48.260260345605445</v>
          </cell>
          <cell r="X18">
            <v>7.0961430063864964E-3</v>
          </cell>
          <cell r="Y18">
            <v>1315.4399999999998</v>
          </cell>
          <cell r="Z18">
            <v>53.340287750406013</v>
          </cell>
        </row>
        <row r="19">
          <cell r="D19">
            <v>7.3161987953665282E-3</v>
          </cell>
          <cell r="E19">
            <v>1190.1599999999999</v>
          </cell>
          <cell r="F19">
            <v>49.75684090453386</v>
          </cell>
          <cell r="X19">
            <v>7.3161987953665282E-3</v>
          </cell>
          <cell r="Y19">
            <v>1334.2319999999997</v>
          </cell>
          <cell r="Z19">
            <v>55.780037435082697</v>
          </cell>
        </row>
        <row r="20">
          <cell r="D20">
            <v>7.7851851289717968E-3</v>
          </cell>
          <cell r="E20">
            <v>1158.8399999999999</v>
          </cell>
          <cell r="F20">
            <v>51.553051056329579</v>
          </cell>
          <cell r="X20">
            <v>7.7851851289717968E-3</v>
          </cell>
          <cell r="Y20">
            <v>1284.1199999999999</v>
          </cell>
          <cell r="Z20">
            <v>57.126353873230073</v>
          </cell>
        </row>
        <row r="21">
          <cell r="D21">
            <v>8.922285077139434E-3</v>
          </cell>
          <cell r="E21">
            <v>1127.52</v>
          </cell>
          <cell r="F21">
            <v>57.486027829578589</v>
          </cell>
          <cell r="X21">
            <v>8.922285077139434E-3</v>
          </cell>
          <cell r="Y21">
            <v>1252.8</v>
          </cell>
          <cell r="Z21">
            <v>63.873364255087331</v>
          </cell>
        </row>
        <row r="22">
          <cell r="D22">
            <v>8.922285077139434E-3</v>
          </cell>
          <cell r="E22">
            <v>1127.52</v>
          </cell>
          <cell r="F22">
            <v>57.486027829578589</v>
          </cell>
          <cell r="X22">
            <v>8.922285077139434E-3</v>
          </cell>
          <cell r="Y22">
            <v>1221.4799999999998</v>
          </cell>
          <cell r="Z22">
            <v>62.27653014871013</v>
          </cell>
        </row>
        <row r="25">
          <cell r="E25" t="str">
            <v>1 Qu</v>
          </cell>
          <cell r="F25" t="str">
            <v>1 ζ%</v>
          </cell>
          <cell r="Y25" t="str">
            <v>2 Qu</v>
          </cell>
          <cell r="Z25" t="str">
            <v>2  ζ%</v>
          </cell>
        </row>
        <row r="26">
          <cell r="D26">
            <v>4.099171061388975E-3</v>
          </cell>
          <cell r="E26">
            <v>876.95999999999992</v>
          </cell>
          <cell r="F26">
            <v>35.948090539956759</v>
          </cell>
          <cell r="X26">
            <v>4.099171061388975E-3</v>
          </cell>
          <cell r="Y26">
            <v>1127.52</v>
          </cell>
          <cell r="Z26">
            <v>46.218973551372976</v>
          </cell>
        </row>
        <row r="27">
          <cell r="D27">
            <v>4.5234842687044549E-3</v>
          </cell>
          <cell r="E27">
            <v>939.59999999999991</v>
          </cell>
          <cell r="F27">
            <v>37.780140612219604</v>
          </cell>
          <cell r="X27">
            <v>4.5234842687044549E-3</v>
          </cell>
          <cell r="Y27">
            <v>1221.4799999999998</v>
          </cell>
          <cell r="Z27">
            <v>49.114182795885483</v>
          </cell>
        </row>
        <row r="28">
          <cell r="D28">
            <v>4.8092750204405477E-3</v>
          </cell>
          <cell r="E28">
            <v>1096.1999999999998</v>
          </cell>
          <cell r="F28">
            <v>43.932727311724385</v>
          </cell>
          <cell r="X28">
            <v>4.8092750204405477E-3</v>
          </cell>
          <cell r="Y28">
            <v>1284.1199999999999</v>
          </cell>
          <cell r="Z28">
            <v>51.46405199373428</v>
          </cell>
        </row>
        <row r="29">
          <cell r="D29">
            <v>6.0824082911884259E-3</v>
          </cell>
          <cell r="E29">
            <v>1221.4799999999998</v>
          </cell>
          <cell r="F29">
            <v>49.530267196805582</v>
          </cell>
          <cell r="X29">
            <v>6.0824082911884259E-3</v>
          </cell>
          <cell r="Y29">
            <v>1421.9280000000001</v>
          </cell>
          <cell r="Z29">
            <v>57.65831104448651</v>
          </cell>
        </row>
        <row r="30">
          <cell r="D30">
            <v>6.5845789158298744E-3</v>
          </cell>
          <cell r="E30">
            <v>1196.424</v>
          </cell>
          <cell r="F30">
            <v>50.018719014557732</v>
          </cell>
          <cell r="X30">
            <v>6.5845789158298744E-3</v>
          </cell>
          <cell r="Y30">
            <v>1353.0239999999999</v>
          </cell>
          <cell r="Z30">
            <v>56.565671765154292</v>
          </cell>
        </row>
        <row r="31">
          <cell r="D31">
            <v>7.4515343377301478E-3</v>
          </cell>
          <cell r="E31">
            <v>1146.3119999999999</v>
          </cell>
          <cell r="F31">
            <v>50.99572077463953</v>
          </cell>
          <cell r="X31">
            <v>7.4515343377301478E-3</v>
          </cell>
          <cell r="Y31">
            <v>1334.232</v>
          </cell>
          <cell r="Z31">
            <v>59.355674999990271</v>
          </cell>
        </row>
        <row r="32">
          <cell r="D32">
            <v>8.9222850771394357E-3</v>
          </cell>
          <cell r="E32">
            <v>1089.9359999999997</v>
          </cell>
          <cell r="F32">
            <v>55.569826901925957</v>
          </cell>
          <cell r="X32">
            <v>8.9222850771394357E-3</v>
          </cell>
          <cell r="Y32">
            <v>1309.1759999999997</v>
          </cell>
          <cell r="Z32">
            <v>66.747665646566247</v>
          </cell>
        </row>
        <row r="33">
          <cell r="D33">
            <v>1.0314346273211195E-2</v>
          </cell>
          <cell r="E33">
            <v>1002.2399999999999</v>
          </cell>
          <cell r="F33">
            <v>59.071145193503924</v>
          </cell>
          <cell r="X33">
            <v>1.0314346273211195E-2</v>
          </cell>
          <cell r="Y33">
            <v>1315.4399999999998</v>
          </cell>
          <cell r="Z33">
            <v>77.530878066473903</v>
          </cell>
        </row>
        <row r="36">
          <cell r="E36" t="str">
            <v>1 Qu</v>
          </cell>
          <cell r="F36" t="str">
            <v>1 ζ%</v>
          </cell>
          <cell r="Y36" t="str">
            <v>2 Qu</v>
          </cell>
          <cell r="Z36" t="str">
            <v>2  ζ%</v>
          </cell>
        </row>
        <row r="37">
          <cell r="D37">
            <v>1.3316110327739436E-3</v>
          </cell>
          <cell r="E37">
            <v>751.68</v>
          </cell>
          <cell r="F37">
            <v>30.798319418938995</v>
          </cell>
          <cell r="X37">
            <v>1.3316110327739436E-3</v>
          </cell>
          <cell r="Y37">
            <v>1315.4399999999998</v>
          </cell>
          <cell r="Z37">
            <v>53.897058983143239</v>
          </cell>
        </row>
        <row r="38">
          <cell r="D38">
            <v>2.4102230780755685E-3</v>
          </cell>
          <cell r="E38">
            <v>833.11199999999997</v>
          </cell>
          <cell r="F38">
            <v>33.466429483694903</v>
          </cell>
          <cell r="X38">
            <v>2.4102230780755685E-3</v>
          </cell>
          <cell r="Y38">
            <v>1334.232</v>
          </cell>
          <cell r="Z38">
            <v>53.596612631782058</v>
          </cell>
        </row>
        <row r="39">
          <cell r="D39">
            <v>2.401228563284221E-3</v>
          </cell>
          <cell r="E39">
            <v>1008.504</v>
          </cell>
          <cell r="F39">
            <v>40.360810183106501</v>
          </cell>
          <cell r="X39">
            <v>2.401228563284221E-3</v>
          </cell>
          <cell r="Y39">
            <v>1446.9839999999999</v>
          </cell>
          <cell r="Z39">
            <v>57.908988523587581</v>
          </cell>
        </row>
        <row r="40">
          <cell r="D40">
            <v>3.0351225711912795E-3</v>
          </cell>
          <cell r="E40">
            <v>1127.52</v>
          </cell>
          <cell r="F40">
            <v>45.628818686261212</v>
          </cell>
          <cell r="X40">
            <v>3.0351225711912795E-3</v>
          </cell>
          <cell r="Y40">
            <v>1503.36</v>
          </cell>
          <cell r="Z40">
            <v>60.838424915014954</v>
          </cell>
        </row>
        <row r="41">
          <cell r="D41">
            <v>3.9600798696256623E-3</v>
          </cell>
          <cell r="E41">
            <v>1002.2399999999999</v>
          </cell>
          <cell r="F41">
            <v>41.778425774038134</v>
          </cell>
          <cell r="X41">
            <v>3.9600798696256623E-3</v>
          </cell>
          <cell r="Y41">
            <v>1415.664</v>
          </cell>
          <cell r="Z41">
            <v>59.012026405828877</v>
          </cell>
        </row>
        <row r="42">
          <cell r="D42">
            <v>6.4202409166873361E-3</v>
          </cell>
          <cell r="E42">
            <v>889.48799999999983</v>
          </cell>
          <cell r="F42">
            <v>39.384325879326781</v>
          </cell>
          <cell r="X42">
            <v>6.4202409166873361E-3</v>
          </cell>
          <cell r="Y42">
            <v>1327.9679999999998</v>
          </cell>
          <cell r="Z42">
            <v>58.799134411389289</v>
          </cell>
        </row>
        <row r="43">
          <cell r="D43">
            <v>6.3119105691965618E-3</v>
          </cell>
          <cell r="E43">
            <v>908.27999999999986</v>
          </cell>
          <cell r="F43">
            <v>45.863857054318821</v>
          </cell>
          <cell r="X43">
            <v>6.3119105691965618E-3</v>
          </cell>
          <cell r="Y43">
            <v>1378.08</v>
          </cell>
          <cell r="Z43">
            <v>69.586541737587169</v>
          </cell>
        </row>
        <row r="44">
          <cell r="D44">
            <v>7.2444575880672738E-3</v>
          </cell>
          <cell r="E44">
            <v>876.95999999999992</v>
          </cell>
          <cell r="F44">
            <v>50.824796211451805</v>
          </cell>
          <cell r="X44">
            <v>7.2444575880672738E-3</v>
          </cell>
          <cell r="Y44">
            <v>1359.288</v>
          </cell>
          <cell r="Z44">
            <v>78.778434127750302</v>
          </cell>
        </row>
        <row r="47">
          <cell r="E47" t="str">
            <v>1 Qu</v>
          </cell>
          <cell r="F47" t="str">
            <v>1 ζ%</v>
          </cell>
          <cell r="Y47" t="str">
            <v>2 Qu</v>
          </cell>
          <cell r="Z47" t="str">
            <v>2  ζ%</v>
          </cell>
        </row>
        <row r="48">
          <cell r="D48">
            <v>1.5359073484440796E-3</v>
          </cell>
          <cell r="E48">
            <v>845.63999999999987</v>
          </cell>
          <cell r="F48">
            <v>34.635325070353367</v>
          </cell>
          <cell r="X48">
            <v>1.5359073484440796E-3</v>
          </cell>
          <cell r="Y48">
            <v>1315.4399999999998</v>
          </cell>
          <cell r="Z48">
            <v>53.877172331660795</v>
          </cell>
        </row>
        <row r="49">
          <cell r="D49">
            <v>2.8094822907339697E-3</v>
          </cell>
          <cell r="E49">
            <v>883.22399999999982</v>
          </cell>
          <cell r="F49">
            <v>35.448602667874553</v>
          </cell>
          <cell r="X49">
            <v>2.8094822907339697E-3</v>
          </cell>
          <cell r="Y49">
            <v>1265.3279999999997</v>
          </cell>
          <cell r="Z49">
            <v>50.784522970997578</v>
          </cell>
        </row>
        <row r="50">
          <cell r="D50">
            <v>2.4979410984960391E-3</v>
          </cell>
          <cell r="E50">
            <v>1064.8799999999999</v>
          </cell>
          <cell r="F50">
            <v>42.56012027146339</v>
          </cell>
          <cell r="X50">
            <v>2.4979410984960391E-3</v>
          </cell>
          <cell r="Y50">
            <v>1315.4399999999998</v>
          </cell>
          <cell r="Z50">
            <v>52.574266217690067</v>
          </cell>
        </row>
        <row r="51">
          <cell r="D51">
            <v>4.0391001637291495E-3</v>
          </cell>
          <cell r="E51">
            <v>1190.1599999999999</v>
          </cell>
          <cell r="F51">
            <v>48.07175450863884</v>
          </cell>
          <cell r="X51">
            <v>4.0391001637291495E-3</v>
          </cell>
          <cell r="Y51">
            <v>1346.7599999999998</v>
          </cell>
          <cell r="Z51">
            <v>54.396985365038688</v>
          </cell>
        </row>
        <row r="52">
          <cell r="D52">
            <v>4.9881842276404851E-3</v>
          </cell>
          <cell r="E52">
            <v>1096.1999999999998</v>
          </cell>
          <cell r="F52">
            <v>45.567062919495811</v>
          </cell>
          <cell r="X52">
            <v>4.9881842276404851E-3</v>
          </cell>
          <cell r="Y52">
            <v>1315.4399999999998</v>
          </cell>
          <cell r="Z52">
            <v>54.680475503394973</v>
          </cell>
        </row>
        <row r="53">
          <cell r="D53">
            <v>6.3911196481876214E-3</v>
          </cell>
          <cell r="E53">
            <v>1014.7679999999998</v>
          </cell>
          <cell r="F53">
            <v>44.727611745876231</v>
          </cell>
          <cell r="X53">
            <v>6.3911196481876214E-3</v>
          </cell>
          <cell r="Y53">
            <v>1234.0079999999998</v>
          </cell>
          <cell r="Z53">
            <v>54.390984653935917</v>
          </cell>
        </row>
        <row r="54">
          <cell r="D54">
            <v>8.5052448122585542E-3</v>
          </cell>
          <cell r="E54">
            <v>939.59999999999991</v>
          </cell>
          <cell r="F54">
            <v>47.008988385871383</v>
          </cell>
          <cell r="X54">
            <v>8.5052448122585542E-3</v>
          </cell>
          <cell r="Y54">
            <v>1158.8399999999999</v>
          </cell>
          <cell r="Z54">
            <v>57.977752342574703</v>
          </cell>
        </row>
        <row r="55">
          <cell r="D55">
            <v>9.5541073637784336E-3</v>
          </cell>
          <cell r="E55">
            <v>939.59999999999991</v>
          </cell>
          <cell r="F55">
            <v>53.594264352275921</v>
          </cell>
          <cell r="X55">
            <v>9.5541073637784336E-3</v>
          </cell>
          <cell r="Y55">
            <v>1158.8399999999999</v>
          </cell>
          <cell r="Z55">
            <v>66.09959270114031</v>
          </cell>
        </row>
        <row r="58">
          <cell r="E58" t="str">
            <v>1 Qu</v>
          </cell>
          <cell r="F58" t="str">
            <v>1 ζ%</v>
          </cell>
          <cell r="Y58" t="str">
            <v>2 Qu</v>
          </cell>
          <cell r="Z58" t="str">
            <v>2  ζ%</v>
          </cell>
        </row>
        <row r="59">
          <cell r="D59">
            <v>2.0473140357562124E-3</v>
          </cell>
          <cell r="E59">
            <v>845.63999999999987</v>
          </cell>
          <cell r="F59">
            <v>34.625812823937672</v>
          </cell>
          <cell r="X59">
            <v>2.0473140357562124E-3</v>
          </cell>
          <cell r="Y59">
            <v>1315.4399999999998</v>
          </cell>
          <cell r="Z59">
            <v>53.862375503903039</v>
          </cell>
        </row>
        <row r="60">
          <cell r="D60">
            <v>2.5064930738927342E-3</v>
          </cell>
          <cell r="E60">
            <v>858.16799999999989</v>
          </cell>
          <cell r="F60">
            <v>34.415874371782074</v>
          </cell>
          <cell r="X60">
            <v>2.5064930738927342E-3</v>
          </cell>
          <cell r="Y60">
            <v>1315.4399999999998</v>
          </cell>
          <cell r="Z60">
            <v>52.754259985943321</v>
          </cell>
        </row>
        <row r="61">
          <cell r="D61">
            <v>3.1933546743511316E-3</v>
          </cell>
          <cell r="E61">
            <v>1002.2399999999999</v>
          </cell>
          <cell r="F61">
            <v>40.006347360270986</v>
          </cell>
          <cell r="X61">
            <v>3.1933546743511316E-3</v>
          </cell>
          <cell r="Y61">
            <v>1315.4399999999998</v>
          </cell>
          <cell r="Z61">
            <v>52.50833091035566</v>
          </cell>
        </row>
        <row r="62">
          <cell r="D62">
            <v>4.3341166830958176E-3</v>
          </cell>
          <cell r="E62">
            <v>1127.52</v>
          </cell>
          <cell r="F62">
            <v>45.458634814178559</v>
          </cell>
          <cell r="X62">
            <v>4.3341166830958176E-3</v>
          </cell>
          <cell r="Y62">
            <v>1365.5519999999997</v>
          </cell>
          <cell r="Z62">
            <v>55.055457719394028</v>
          </cell>
        </row>
        <row r="63">
          <cell r="D63">
            <v>6.218418315486177E-3</v>
          </cell>
          <cell r="E63">
            <v>1002.2399999999999</v>
          </cell>
          <cell r="F63">
            <v>41.54898381675244</v>
          </cell>
          <cell r="X63">
            <v>6.218418315486177E-3</v>
          </cell>
          <cell r="Y63">
            <v>1240.2719999999997</v>
          </cell>
          <cell r="Z63">
            <v>51.416867473231129</v>
          </cell>
        </row>
        <row r="64">
          <cell r="D64">
            <v>6.5825859195592449E-3</v>
          </cell>
          <cell r="E64">
            <v>1002.2399999999999</v>
          </cell>
          <cell r="F64">
            <v>43.982206080127042</v>
          </cell>
          <cell r="X64">
            <v>6.5825859195592449E-3</v>
          </cell>
          <cell r="Y64">
            <v>1221.4799999999998</v>
          </cell>
          <cell r="Z64">
            <v>53.603313660154839</v>
          </cell>
        </row>
        <row r="65">
          <cell r="D65">
            <v>7.4384465885941557E-3</v>
          </cell>
          <cell r="E65">
            <v>1002.2399999999999</v>
          </cell>
          <cell r="F65">
            <v>49.700724726350707</v>
          </cell>
          <cell r="X65">
            <v>7.4384465885941557E-3</v>
          </cell>
          <cell r="Y65">
            <v>1221.4799999999998</v>
          </cell>
          <cell r="Z65">
            <v>60.572758260239908</v>
          </cell>
        </row>
        <row r="66">
          <cell r="D66">
            <v>8.4276579244514337E-3</v>
          </cell>
          <cell r="E66">
            <v>1002.2399999999999</v>
          </cell>
          <cell r="F66">
            <v>56.310239188014691</v>
          </cell>
          <cell r="X66">
            <v>8.4276579244514337E-3</v>
          </cell>
          <cell r="Y66">
            <v>1190.1599999999999</v>
          </cell>
          <cell r="Z66">
            <v>66.868409035767442</v>
          </cell>
        </row>
        <row r="69">
          <cell r="E69" t="str">
            <v>1 Qu</v>
          </cell>
          <cell r="F69" t="str">
            <v>1 ζ%</v>
          </cell>
          <cell r="Y69" t="str">
            <v>2 Qu</v>
          </cell>
          <cell r="Z69" t="str">
            <v>2  ζ%</v>
          </cell>
        </row>
        <row r="70">
          <cell r="D70">
            <v>2.0469416319623592E-3</v>
          </cell>
          <cell r="E70">
            <v>814.31999999999994</v>
          </cell>
          <cell r="F70">
            <v>33.337310194791762</v>
          </cell>
          <cell r="X70">
            <v>2.0469416319623592E-3</v>
          </cell>
          <cell r="Y70">
            <v>1221.4799999999998</v>
          </cell>
          <cell r="Z70">
            <v>50.005965292187646</v>
          </cell>
        </row>
        <row r="71">
          <cell r="D71">
            <v>3.4064247627694152E-3</v>
          </cell>
          <cell r="E71">
            <v>826.84799999999984</v>
          </cell>
          <cell r="F71">
            <v>33.13641767348664</v>
          </cell>
          <cell r="X71">
            <v>3.4064247627694152E-3</v>
          </cell>
          <cell r="Y71">
            <v>1190.1599999999999</v>
          </cell>
          <cell r="Z71">
            <v>47.696358772442892</v>
          </cell>
        </row>
        <row r="72">
          <cell r="D72">
            <v>3.7876507647089837E-3</v>
          </cell>
          <cell r="E72">
            <v>977.18399999999997</v>
          </cell>
          <cell r="F72">
            <v>38.960333945909284</v>
          </cell>
          <cell r="X72">
            <v>3.7876507647089837E-3</v>
          </cell>
          <cell r="Y72">
            <v>1158.8399999999999</v>
          </cell>
          <cell r="Z72">
            <v>46.202960128161656</v>
          </cell>
        </row>
        <row r="73">
          <cell r="D73">
            <v>7.0432726100046229E-3</v>
          </cell>
          <cell r="E73">
            <v>876.95999999999992</v>
          </cell>
          <cell r="F73">
            <v>35.295247703255164</v>
          </cell>
          <cell r="X73">
            <v>7.0432726100046229E-3</v>
          </cell>
          <cell r="Y73">
            <v>939.59999999999991</v>
          </cell>
          <cell r="Z73">
            <v>37.816336824916249</v>
          </cell>
        </row>
        <row r="74">
          <cell r="D74">
            <v>6.615783014137973E-3</v>
          </cell>
          <cell r="E74">
            <v>975.30479999999989</v>
          </cell>
          <cell r="F74">
            <v>40.3275308090452</v>
          </cell>
          <cell r="X74">
            <v>6.615783014137973E-3</v>
          </cell>
          <cell r="Y74">
            <v>970.91999999999985</v>
          </cell>
          <cell r="Z74">
            <v>40.146225275542747</v>
          </cell>
        </row>
        <row r="75">
          <cell r="D75">
            <v>6.7733212732874609E-3</v>
          </cell>
          <cell r="E75">
            <v>970.91999999999985</v>
          </cell>
          <cell r="F75">
            <v>42.42808445587265</v>
          </cell>
          <cell r="X75">
            <v>6.7733212732874609E-3</v>
          </cell>
          <cell r="Y75">
            <v>970.91999999999985</v>
          </cell>
          <cell r="Z75">
            <v>42.42808445587265</v>
          </cell>
        </row>
        <row r="76">
          <cell r="D76">
            <v>7.6213880474720773E-3</v>
          </cell>
          <cell r="E76">
            <v>970.91999999999985</v>
          </cell>
          <cell r="F76">
            <v>47.740374729365094</v>
          </cell>
          <cell r="X76">
            <v>7.6213880474720773E-3</v>
          </cell>
          <cell r="Y76">
            <v>970.91999999999985</v>
          </cell>
          <cell r="Z76">
            <v>47.740374729365094</v>
          </cell>
        </row>
        <row r="77">
          <cell r="D77">
            <v>8.3077646251406932E-3</v>
          </cell>
          <cell r="E77">
            <v>1002.2399999999999</v>
          </cell>
          <cell r="F77">
            <v>55.509160119340052</v>
          </cell>
          <cell r="X77">
            <v>8.3077646251406932E-3</v>
          </cell>
          <cell r="Y77">
            <v>1002.2399999999999</v>
          </cell>
          <cell r="Z77">
            <v>55.509160119340052</v>
          </cell>
        </row>
        <row r="83">
          <cell r="E83" t="str">
            <v>1 Qu</v>
          </cell>
          <cell r="F83" t="str">
            <v>1 ζ%</v>
          </cell>
          <cell r="Y83" t="str">
            <v>2 Qu</v>
          </cell>
          <cell r="Z83" t="str">
            <v>2  ζ%</v>
          </cell>
        </row>
        <row r="84">
          <cell r="D84">
            <v>1.535067125796493E-3</v>
          </cell>
          <cell r="E84">
            <v>939.59999999999991</v>
          </cell>
          <cell r="F84">
            <v>38.462641903956929</v>
          </cell>
          <cell r="X84">
            <v>1.535067125796493E-3</v>
          </cell>
          <cell r="Y84">
            <v>1315.4399999999998</v>
          </cell>
          <cell r="Z84">
            <v>53.847698665539703</v>
          </cell>
        </row>
        <row r="85">
          <cell r="D85">
            <v>2.3029022447346539E-3</v>
          </cell>
          <cell r="E85">
            <v>945.86399999999981</v>
          </cell>
          <cell r="F85">
            <v>37.882301370672998</v>
          </cell>
          <cell r="X85">
            <v>2.3029022447346539E-3</v>
          </cell>
          <cell r="Y85">
            <v>1327.9679999999998</v>
          </cell>
          <cell r="Z85">
            <v>53.185747619752824</v>
          </cell>
        </row>
        <row r="86">
          <cell r="D86">
            <v>5.9739289217221429E-3</v>
          </cell>
          <cell r="E86">
            <v>873.82800000000009</v>
          </cell>
          <cell r="F86">
            <v>34.801242412070785</v>
          </cell>
          <cell r="X86">
            <v>5.9739289217221429E-3</v>
          </cell>
          <cell r="Y86">
            <v>1252.8</v>
          </cell>
          <cell r="Z86">
            <v>49.894254354223335</v>
          </cell>
        </row>
        <row r="87">
          <cell r="D87">
            <v>8.0361230014921077E-3</v>
          </cell>
          <cell r="E87">
            <v>776.73599999999988</v>
          </cell>
          <cell r="F87">
            <v>31.209730178434857</v>
          </cell>
          <cell r="X87">
            <v>8.0361230014921077E-3</v>
          </cell>
          <cell r="Y87">
            <v>1096.1999999999998</v>
          </cell>
          <cell r="Z87">
            <v>44.045990171178232</v>
          </cell>
        </row>
        <row r="88">
          <cell r="D88">
            <v>7.6304378962632983E-3</v>
          </cell>
          <cell r="E88">
            <v>814.31999999999994</v>
          </cell>
          <cell r="F88">
            <v>33.587125338838533</v>
          </cell>
          <cell r="X88">
            <v>7.6304378962632983E-3</v>
          </cell>
          <cell r="Y88">
            <v>1096.1999999999998</v>
          </cell>
          <cell r="Z88">
            <v>45.213437956128786</v>
          </cell>
        </row>
        <row r="89">
          <cell r="D89">
            <v>8.1602246529249075E-3</v>
          </cell>
          <cell r="E89">
            <v>820.58400000000006</v>
          </cell>
          <cell r="F89">
            <v>35.712798861843908</v>
          </cell>
          <cell r="X89">
            <v>8.1602246529249075E-3</v>
          </cell>
          <cell r="Y89">
            <v>1096.1999999999998</v>
          </cell>
          <cell r="Z89">
            <v>47.707937410860168</v>
          </cell>
        </row>
        <row r="90">
          <cell r="D90">
            <v>8.9007726611400884E-3</v>
          </cell>
          <cell r="E90">
            <v>814.31999999999994</v>
          </cell>
          <cell r="F90">
            <v>39.715491470792308</v>
          </cell>
          <cell r="X90">
            <v>8.9007726611400884E-3</v>
          </cell>
          <cell r="Y90">
            <v>1089.9359999999997</v>
          </cell>
          <cell r="Z90">
            <v>53.157657814752767</v>
          </cell>
        </row>
        <row r="91">
          <cell r="D91">
            <v>9.8346264026153967E-3</v>
          </cell>
          <cell r="E91">
            <v>820.58400000000006</v>
          </cell>
          <cell r="F91">
            <v>44.834094844243083</v>
          </cell>
          <cell r="X91">
            <v>9.8346264026153967E-3</v>
          </cell>
          <cell r="Y91">
            <v>1102.4639999999999</v>
          </cell>
          <cell r="Z91">
            <v>60.235119790738793</v>
          </cell>
        </row>
        <row r="95">
          <cell r="E95" t="str">
            <v>1 Qu</v>
          </cell>
          <cell r="F95" t="str">
            <v>1 ζ%</v>
          </cell>
          <cell r="Y95" t="str">
            <v>2 Qu</v>
          </cell>
          <cell r="Z95" t="str">
            <v>2  ζ%</v>
          </cell>
        </row>
        <row r="96">
          <cell r="D96">
            <v>9.2103970194061427E-4</v>
          </cell>
          <cell r="E96">
            <v>970.91999999999985</v>
          </cell>
          <cell r="F96">
            <v>39.74470521814137</v>
          </cell>
          <cell r="X96">
            <v>9.2103970194061427E-4</v>
          </cell>
          <cell r="Y96">
            <v>1284.1199999999999</v>
          </cell>
          <cell r="Z96">
            <v>52.565577869154708</v>
          </cell>
        </row>
        <row r="97">
          <cell r="D97">
            <v>6.0042726387879713E-4</v>
          </cell>
          <cell r="E97">
            <v>1002.2399999999999</v>
          </cell>
          <cell r="F97">
            <v>40.118148063325727</v>
          </cell>
          <cell r="X97">
            <v>2.6018514768081217E-3</v>
          </cell>
          <cell r="Y97">
            <v>1252.8</v>
          </cell>
          <cell r="Z97">
            <v>50.147685079157156</v>
          </cell>
        </row>
        <row r="98">
          <cell r="D98">
            <v>2.9839054206511118E-3</v>
          </cell>
          <cell r="E98">
            <v>939.59999999999991</v>
          </cell>
          <cell r="F98">
            <v>37.382367109917126</v>
          </cell>
          <cell r="X98">
            <v>2.9839054206511118E-3</v>
          </cell>
          <cell r="Y98">
            <v>1252.8</v>
          </cell>
          <cell r="Z98">
            <v>49.843156146556169</v>
          </cell>
        </row>
        <row r="99">
          <cell r="D99">
            <v>6.4187666634043326E-3</v>
          </cell>
          <cell r="E99">
            <v>820.58400000000006</v>
          </cell>
          <cell r="F99">
            <v>32.919607648268638</v>
          </cell>
          <cell r="X99">
            <v>6.4187666634043326E-3</v>
          </cell>
          <cell r="Y99">
            <v>820.58400000000006</v>
          </cell>
          <cell r="Z99">
            <v>32.919607648268638</v>
          </cell>
        </row>
        <row r="100">
          <cell r="D100">
            <v>6.2748984235956647E-3</v>
          </cell>
          <cell r="E100">
            <v>795.52799999999991</v>
          </cell>
          <cell r="F100">
            <v>32.733491102466949</v>
          </cell>
          <cell r="X100">
            <v>6.2748984235956647E-3</v>
          </cell>
          <cell r="Y100">
            <v>795.52799999999991</v>
          </cell>
          <cell r="Z100">
            <v>32.733491102466949</v>
          </cell>
        </row>
        <row r="101">
          <cell r="D101">
            <v>6.5026002884968348E-3</v>
          </cell>
          <cell r="E101">
            <v>782.99999999999989</v>
          </cell>
          <cell r="F101">
            <v>33.943573505953481</v>
          </cell>
          <cell r="X101">
            <v>7.0444836458715713E-3</v>
          </cell>
          <cell r="Y101">
            <v>782.99999999999989</v>
          </cell>
          <cell r="Z101">
            <v>33.943573505953481</v>
          </cell>
        </row>
        <row r="102">
          <cell r="D102">
            <v>6.8958292015469528E-3</v>
          </cell>
          <cell r="E102">
            <v>789.26400000000001</v>
          </cell>
          <cell r="F102">
            <v>38.193892904770209</v>
          </cell>
          <cell r="X102">
            <v>7.7426854192807881E-3</v>
          </cell>
          <cell r="Y102">
            <v>789.26400000000001</v>
          </cell>
          <cell r="Z102">
            <v>38.193892904770209</v>
          </cell>
        </row>
        <row r="103">
          <cell r="D103">
            <v>7.685779618552495E-3</v>
          </cell>
          <cell r="E103">
            <v>776.73599999999988</v>
          </cell>
          <cell r="F103">
            <v>41.893485738919232</v>
          </cell>
          <cell r="X103">
            <v>8.7644855299282842E-3</v>
          </cell>
          <cell r="Y103">
            <v>776.73599999999988</v>
          </cell>
          <cell r="Z103">
            <v>41.893485738919232</v>
          </cell>
        </row>
        <row r="107">
          <cell r="E107" t="str">
            <v>1 Qu</v>
          </cell>
          <cell r="F107" t="str">
            <v>1 ζ%</v>
          </cell>
          <cell r="Y107" t="str">
            <v>2 Qu</v>
          </cell>
          <cell r="Z107" t="str">
            <v>2  ζ%</v>
          </cell>
        </row>
        <row r="108">
          <cell r="D108">
            <v>2.5586692218408963E-3</v>
          </cell>
          <cell r="E108">
            <v>1002.2399999999999</v>
          </cell>
          <cell r="F108">
            <v>41.030410254365115</v>
          </cell>
          <cell r="X108">
            <v>2.5586692218408963E-3</v>
          </cell>
          <cell r="Y108">
            <v>1259.0639999999999</v>
          </cell>
          <cell r="Z108">
            <v>51.54445288204618</v>
          </cell>
        </row>
        <row r="109">
          <cell r="D109">
            <v>3.0007164420689895E-3</v>
          </cell>
          <cell r="E109">
            <v>970.91999999999985</v>
          </cell>
          <cell r="F109">
            <v>38.846074772448304</v>
          </cell>
          <cell r="X109">
            <v>3.0007164420689895E-3</v>
          </cell>
          <cell r="Y109">
            <v>1221.4799999999998</v>
          </cell>
          <cell r="Z109">
            <v>48.870868262112381</v>
          </cell>
        </row>
        <row r="110">
          <cell r="D110">
            <v>4.4716016779228025E-3</v>
          </cell>
          <cell r="E110">
            <v>970.91999999999985</v>
          </cell>
          <cell r="F110">
            <v>38.591711121144954</v>
          </cell>
          <cell r="X110">
            <v>4.4716016779228025E-3</v>
          </cell>
          <cell r="Y110">
            <v>1127.52</v>
          </cell>
          <cell r="Z110">
            <v>44.816180656813501</v>
          </cell>
        </row>
        <row r="111">
          <cell r="D111">
            <v>4.5064358350480347E-3</v>
          </cell>
          <cell r="E111">
            <v>1002.2399999999999</v>
          </cell>
          <cell r="F111">
            <v>40.146935567275932</v>
          </cell>
          <cell r="X111">
            <v>4.5064358350480347E-3</v>
          </cell>
          <cell r="Y111">
            <v>1127.52</v>
          </cell>
          <cell r="Z111">
            <v>45.165302513185431</v>
          </cell>
        </row>
        <row r="112">
          <cell r="D112">
            <v>4.6183838752699262E-3</v>
          </cell>
          <cell r="E112">
            <v>1008.504</v>
          </cell>
          <cell r="F112">
            <v>41.401409882179749</v>
          </cell>
          <cell r="X112">
            <v>5.1315376391888063E-3</v>
          </cell>
          <cell r="Y112">
            <v>1133.7839999999999</v>
          </cell>
          <cell r="Z112">
            <v>46.54444216568033</v>
          </cell>
        </row>
        <row r="113">
          <cell r="D113">
            <v>4.8585359028942262E-3</v>
          </cell>
          <cell r="E113">
            <v>970.91999999999985</v>
          </cell>
          <cell r="F113">
            <v>41.93110825633832</v>
          </cell>
          <cell r="X113">
            <v>5.938210547981832E-3</v>
          </cell>
          <cell r="Y113">
            <v>1114.9919999999997</v>
          </cell>
          <cell r="Z113">
            <v>48.153143675020779</v>
          </cell>
        </row>
        <row r="114">
          <cell r="D114">
            <v>4.6829665132595106E-3</v>
          </cell>
          <cell r="E114">
            <v>1008.504</v>
          </cell>
          <cell r="F114">
            <v>48.438876517828426</v>
          </cell>
          <cell r="X114">
            <v>7.2045638665530964E-3</v>
          </cell>
          <cell r="Y114">
            <v>1108.7280000000001</v>
          </cell>
          <cell r="Z114">
            <v>53.252677910904545</v>
          </cell>
        </row>
        <row r="115">
          <cell r="D115">
            <v>4.661716941519109E-3</v>
          </cell>
          <cell r="E115">
            <v>1033.56</v>
          </cell>
          <cell r="F115">
            <v>55.064733280874179</v>
          </cell>
          <cell r="X115">
            <v>8.6574743199640605E-3</v>
          </cell>
          <cell r="Y115">
            <v>1096.1999999999998</v>
          </cell>
          <cell r="Z115">
            <v>58.401989843351402</v>
          </cell>
        </row>
        <row r="121">
          <cell r="E121" t="str">
            <v>1 Qu</v>
          </cell>
          <cell r="F121" t="str">
            <v>1 ζ%</v>
          </cell>
          <cell r="Y121" t="str">
            <v>2 Qu</v>
          </cell>
          <cell r="Z121" t="str">
            <v>2  ζ%</v>
          </cell>
        </row>
        <row r="122">
          <cell r="D122">
            <v>3.0709432403837446E-3</v>
          </cell>
          <cell r="E122">
            <v>939.59999999999991</v>
          </cell>
          <cell r="F122">
            <v>38.472776915527547</v>
          </cell>
          <cell r="X122">
            <v>3.0709432403837446E-3</v>
          </cell>
          <cell r="Y122">
            <v>1284.1199999999999</v>
          </cell>
          <cell r="Z122">
            <v>52.579461784554319</v>
          </cell>
        </row>
        <row r="123">
          <cell r="D123">
            <v>2.9995215061106376E-3</v>
          </cell>
          <cell r="E123">
            <v>939.59999999999991</v>
          </cell>
          <cell r="F123">
            <v>37.578005428554064</v>
          </cell>
          <cell r="X123">
            <v>2.9995215061106376E-3</v>
          </cell>
          <cell r="Y123">
            <v>1284.1199999999999</v>
          </cell>
          <cell r="Z123">
            <v>51.356607419023895</v>
          </cell>
        </row>
        <row r="124">
          <cell r="D124">
            <v>3.9712617214397207E-3</v>
          </cell>
          <cell r="E124">
            <v>876.95999999999992</v>
          </cell>
          <cell r="F124">
            <v>34.826376792337769</v>
          </cell>
          <cell r="X124">
            <v>3.9712617214397207E-3</v>
          </cell>
          <cell r="Y124">
            <v>1240.2719999999997</v>
          </cell>
          <cell r="Z124">
            <v>49.254447177734846</v>
          </cell>
        </row>
        <row r="125">
          <cell r="D125">
            <v>4.5000308815681877E-3</v>
          </cell>
          <cell r="E125">
            <v>845.63999999999987</v>
          </cell>
          <cell r="F125">
            <v>33.825832130571754</v>
          </cell>
          <cell r="X125">
            <v>4.5000308815681877E-3</v>
          </cell>
          <cell r="Y125">
            <v>1221.4799999999998</v>
          </cell>
          <cell r="Z125">
            <v>48.85953529971475</v>
          </cell>
        </row>
        <row r="126">
          <cell r="D126">
            <v>4.8130069481065619E-3</v>
          </cell>
          <cell r="E126">
            <v>851.904</v>
          </cell>
          <cell r="F126">
            <v>34.895488264849128</v>
          </cell>
          <cell r="X126">
            <v>4.8130069481065619E-3</v>
          </cell>
          <cell r="Y126">
            <v>1221.4799999999998</v>
          </cell>
          <cell r="Z126">
            <v>50.03397214445279</v>
          </cell>
        </row>
        <row r="127">
          <cell r="D127">
            <v>4.948437899183142E-3</v>
          </cell>
          <cell r="E127">
            <v>839.37599999999986</v>
          </cell>
          <cell r="F127">
            <v>36.11826095708475</v>
          </cell>
          <cell r="X127">
            <v>4.948437899183142E-3</v>
          </cell>
          <cell r="Y127">
            <v>1215.2159999999999</v>
          </cell>
          <cell r="Z127">
            <v>52.290616609510764</v>
          </cell>
        </row>
        <row r="128">
          <cell r="D128">
            <v>5.4839208635403484E-3</v>
          </cell>
          <cell r="E128">
            <v>845.6400000000001</v>
          </cell>
          <cell r="F128">
            <v>40.325415991689226</v>
          </cell>
          <cell r="X128">
            <v>5.4839208635403484E-3</v>
          </cell>
          <cell r="Y128">
            <v>1208.952</v>
          </cell>
          <cell r="Z128">
            <v>57.650409528859406</v>
          </cell>
        </row>
        <row r="129">
          <cell r="D129">
            <v>6.0556518446718468E-3</v>
          </cell>
          <cell r="E129">
            <v>845.6400000000001</v>
          </cell>
          <cell r="F129">
            <v>44.529577616767838</v>
          </cell>
          <cell r="X129">
            <v>6.0556518446718468E-3</v>
          </cell>
          <cell r="Y129">
            <v>1208.952</v>
          </cell>
          <cell r="Z129">
            <v>63.660803555823655</v>
          </cell>
        </row>
        <row r="135">
          <cell r="E135" t="str">
            <v>1 Qu</v>
          </cell>
          <cell r="F135" t="str">
            <v>1 ζ%</v>
          </cell>
          <cell r="Y135" t="str">
            <v>2 Qu</v>
          </cell>
          <cell r="Z135" t="str">
            <v>2  ζ%</v>
          </cell>
        </row>
        <row r="136">
          <cell r="D136">
            <v>1.5358750538308253E-3</v>
          </cell>
          <cell r="E136">
            <v>1064.8799999999999</v>
          </cell>
          <cell r="F136">
            <v>43.61393672862318</v>
          </cell>
          <cell r="X136">
            <v>1.5358750538308253E-3</v>
          </cell>
          <cell r="Y136">
            <v>1315.4399999999998</v>
          </cell>
          <cell r="Z136">
            <v>53.87603948829922</v>
          </cell>
        </row>
        <row r="137">
          <cell r="D137">
            <v>1.4992737539491342E-3</v>
          </cell>
          <cell r="E137">
            <v>1158.8399999999999</v>
          </cell>
          <cell r="F137">
            <v>46.331157254037727</v>
          </cell>
          <cell r="X137">
            <v>1.4992737539491342E-3</v>
          </cell>
          <cell r="Y137">
            <v>1284.1199999999999</v>
          </cell>
          <cell r="Z137">
            <v>51.339931011231002</v>
          </cell>
        </row>
        <row r="138">
          <cell r="D138">
            <v>1.6864204481043391E-3</v>
          </cell>
          <cell r="E138">
            <v>1240.2719999999999</v>
          </cell>
          <cell r="F138">
            <v>49.214589694382724</v>
          </cell>
          <cell r="X138">
            <v>1.6864204481043391E-3</v>
          </cell>
          <cell r="Y138">
            <v>1334.232</v>
          </cell>
          <cell r="Z138">
            <v>52.942967701532929</v>
          </cell>
        </row>
        <row r="139">
          <cell r="D139">
            <v>1.9973205689613619E-3</v>
          </cell>
          <cell r="E139">
            <v>1252.8</v>
          </cell>
          <cell r="F139">
            <v>50.044864175895874</v>
          </cell>
          <cell r="X139">
            <v>1.9973205689613619E-3</v>
          </cell>
          <cell r="Y139">
            <v>1378.08</v>
          </cell>
          <cell r="Z139">
            <v>55.049350593485457</v>
          </cell>
        </row>
        <row r="140">
          <cell r="D140">
            <v>2.7590716982129515E-3</v>
          </cell>
          <cell r="E140">
            <v>1208.952</v>
          </cell>
          <cell r="F140">
            <v>49.416077743673256</v>
          </cell>
          <cell r="X140">
            <v>2.7590716982129515E-3</v>
          </cell>
          <cell r="Y140">
            <v>1346.76</v>
          </cell>
          <cell r="Z140">
            <v>55.048998522744817</v>
          </cell>
        </row>
        <row r="141">
          <cell r="D141">
            <v>3.2159367529822664E-3</v>
          </cell>
          <cell r="E141">
            <v>1190.1599999999999</v>
          </cell>
          <cell r="F141">
            <v>51.033057145724989</v>
          </cell>
          <cell r="X141">
            <v>3.2159367529822664E-3</v>
          </cell>
          <cell r="Y141">
            <v>1327.9680000000001</v>
          </cell>
          <cell r="Z141">
            <v>56.942147973124733</v>
          </cell>
        </row>
        <row r="142">
          <cell r="D142">
            <v>3.4334822009350991E-3</v>
          </cell>
          <cell r="E142">
            <v>1190.1599999999999</v>
          </cell>
          <cell r="F142">
            <v>56.364043810550612</v>
          </cell>
          <cell r="X142">
            <v>3.4334822009350991E-3</v>
          </cell>
          <cell r="Y142">
            <v>1327.9680000000001</v>
          </cell>
          <cell r="Z142">
            <v>62.890406778088071</v>
          </cell>
        </row>
        <row r="143">
          <cell r="D143">
            <v>3.6452847254383361E-3</v>
          </cell>
          <cell r="E143">
            <v>1190.1599999999999</v>
          </cell>
          <cell r="F143">
            <v>61.978172411824119</v>
          </cell>
          <cell r="X143">
            <v>3.6452847254383361E-3</v>
          </cell>
          <cell r="Y143">
            <v>1321.704</v>
          </cell>
          <cell r="Z143">
            <v>68.828391467867846</v>
          </cell>
        </row>
        <row r="148">
          <cell r="E148" t="str">
            <v>1 Qu</v>
          </cell>
          <cell r="F148" t="str">
            <v>1 ζ%</v>
          </cell>
          <cell r="Y148" t="str">
            <v>2 Qu</v>
          </cell>
          <cell r="Z148" t="str">
            <v>2  ζ%</v>
          </cell>
        </row>
        <row r="149">
          <cell r="D149">
            <v>2.3558296871866069E-3</v>
          </cell>
          <cell r="E149">
            <v>814.31999999999994</v>
          </cell>
          <cell r="F149">
            <v>33.363464884692121</v>
          </cell>
          <cell r="X149">
            <v>2.3558296871866069E-3</v>
          </cell>
          <cell r="Y149">
            <v>1315.4399999999998</v>
          </cell>
          <cell r="Z149">
            <v>53.894827890656508</v>
          </cell>
        </row>
        <row r="150">
          <cell r="D150">
            <v>2.4981590163410134E-3</v>
          </cell>
          <cell r="E150">
            <v>858.16799999999989</v>
          </cell>
          <cell r="F150">
            <v>34.301442027765354</v>
          </cell>
          <cell r="X150">
            <v>2.4981590163410134E-3</v>
          </cell>
          <cell r="Y150">
            <v>1296.6479999999999</v>
          </cell>
          <cell r="Z150">
            <v>51.827726275528676</v>
          </cell>
        </row>
        <row r="151">
          <cell r="D151">
            <v>3.0729604594408955E-3</v>
          </cell>
          <cell r="E151">
            <v>876.95999999999992</v>
          </cell>
          <cell r="F151">
            <v>34.772431025952081</v>
          </cell>
          <cell r="X151">
            <v>3.0729604594408955E-3</v>
          </cell>
          <cell r="Y151">
            <v>1284.1199999999999</v>
          </cell>
          <cell r="Z151">
            <v>50.916774002286978</v>
          </cell>
        </row>
        <row r="152">
          <cell r="D152">
            <v>4.8373345299570344E-3</v>
          </cell>
          <cell r="E152">
            <v>952.12799999999982</v>
          </cell>
          <cell r="F152">
            <v>37.985663103826219</v>
          </cell>
          <cell r="X152">
            <v>4.8373345299570344E-3</v>
          </cell>
          <cell r="Y152">
            <v>1202.6879999999999</v>
          </cell>
          <cell r="Z152">
            <v>47.98189023641207</v>
          </cell>
        </row>
        <row r="153">
          <cell r="D153">
            <v>4.9970585952788023E-3</v>
          </cell>
          <cell r="E153">
            <v>920.80799999999988</v>
          </cell>
          <cell r="F153">
            <v>37.561890048991678</v>
          </cell>
          <cell r="X153">
            <v>4.9970585952788023E-3</v>
          </cell>
          <cell r="Y153">
            <v>1202.6879999999999</v>
          </cell>
          <cell r="Z153">
            <v>49.060427819091174</v>
          </cell>
        </row>
        <row r="154">
          <cell r="D154">
            <v>5.3418184883822113E-3</v>
          </cell>
          <cell r="E154">
            <v>933.33599999999979</v>
          </cell>
          <cell r="F154">
            <v>39.885692005381593</v>
          </cell>
          <cell r="X154">
            <v>5.3418184883822113E-3</v>
          </cell>
          <cell r="Y154">
            <v>1215.2159999999999</v>
          </cell>
          <cell r="Z154">
            <v>51.931706369423011</v>
          </cell>
        </row>
        <row r="155">
          <cell r="D155">
            <v>5.4102762683861834E-3</v>
          </cell>
          <cell r="E155">
            <v>939.59999999999991</v>
          </cell>
          <cell r="F155">
            <v>44.204309406744834</v>
          </cell>
          <cell r="X155">
            <v>5.4102762683861834E-3</v>
          </cell>
          <cell r="Y155">
            <v>1227.7439999999999</v>
          </cell>
          <cell r="Z155">
            <v>57.760297624813248</v>
          </cell>
        </row>
        <row r="156">
          <cell r="D156">
            <v>5.5391527136608911E-3</v>
          </cell>
          <cell r="E156">
            <v>952.12799999999982</v>
          </cell>
          <cell r="F156">
            <v>49.060301348395491</v>
          </cell>
          <cell r="X156">
            <v>5.5391527136608911E-3</v>
          </cell>
          <cell r="Y156">
            <v>1234.0079999999998</v>
          </cell>
          <cell r="Z156">
            <v>63.584732668644165</v>
          </cell>
        </row>
        <row r="160">
          <cell r="E160" t="str">
            <v>1 Qu</v>
          </cell>
          <cell r="F160" t="str">
            <v>1 ζ%</v>
          </cell>
          <cell r="Y160" t="str">
            <v>2 Qu</v>
          </cell>
          <cell r="Z160" t="str">
            <v>2  ζ%</v>
          </cell>
        </row>
        <row r="161">
          <cell r="D161">
            <v>1.0242737770376549E-3</v>
          </cell>
          <cell r="E161">
            <v>1190.1599999999999</v>
          </cell>
          <cell r="F161">
            <v>48.761987139165406</v>
          </cell>
          <cell r="X161">
            <v>1.0242737770376549E-3</v>
          </cell>
          <cell r="Y161">
            <v>1597.32</v>
          </cell>
          <cell r="Z161">
            <v>65.443719581511473</v>
          </cell>
        </row>
        <row r="162">
          <cell r="D162">
            <v>1.9985272130728106E-3</v>
          </cell>
          <cell r="E162">
            <v>1190.1599999999999</v>
          </cell>
          <cell r="F162">
            <v>47.571342958214721</v>
          </cell>
          <cell r="X162">
            <v>1.9985272130728106E-3</v>
          </cell>
          <cell r="Y162">
            <v>1547.2080000000001</v>
          </cell>
          <cell r="Z162">
            <v>61.842745845679147</v>
          </cell>
        </row>
        <row r="163">
          <cell r="D163">
            <v>2.9738327026847364E-3</v>
          </cell>
          <cell r="E163">
            <v>1221.4799999999998</v>
          </cell>
          <cell r="F163">
            <v>48.433028929004678</v>
          </cell>
          <cell r="X163">
            <v>2.9738327026847364E-3</v>
          </cell>
          <cell r="Y163">
            <v>1503.36</v>
          </cell>
          <cell r="Z163">
            <v>59.609881758774996</v>
          </cell>
        </row>
        <row r="164">
          <cell r="D164">
            <v>5.9843313772664332E-3</v>
          </cell>
          <cell r="E164">
            <v>1064.8799999999999</v>
          </cell>
          <cell r="F164">
            <v>42.483965313489861</v>
          </cell>
          <cell r="X164">
            <v>5.9843313772664332E-3</v>
          </cell>
          <cell r="Y164">
            <v>1284.1199999999999</v>
          </cell>
          <cell r="Z164">
            <v>51.230664054502469</v>
          </cell>
        </row>
        <row r="165">
          <cell r="D165">
            <v>6.1188472595250613E-3</v>
          </cell>
          <cell r="E165">
            <v>1064.8799999999999</v>
          </cell>
          <cell r="F165">
            <v>43.438920464820313</v>
          </cell>
          <cell r="X165">
            <v>6.1188472595250613E-3</v>
          </cell>
          <cell r="Y165">
            <v>1315.4399999999998</v>
          </cell>
          <cell r="Z165">
            <v>53.659842927130974</v>
          </cell>
        </row>
        <row r="166">
          <cell r="D166">
            <v>6.4101821860586532E-3</v>
          </cell>
          <cell r="E166">
            <v>1096.1999999999998</v>
          </cell>
          <cell r="F166">
            <v>46.845611415716633</v>
          </cell>
          <cell r="X166">
            <v>6.4101821860586532E-3</v>
          </cell>
          <cell r="Y166">
            <v>1334.2319999999997</v>
          </cell>
          <cell r="Z166">
            <v>57.01780132312939</v>
          </cell>
        </row>
        <row r="167">
          <cell r="D167">
            <v>6.4688085817660871E-3</v>
          </cell>
          <cell r="E167">
            <v>1127.52</v>
          </cell>
          <cell r="F167">
            <v>53.045171288093805</v>
          </cell>
          <cell r="X167">
            <v>6.4688085817660871E-3</v>
          </cell>
          <cell r="Y167">
            <v>1365.5519999999997</v>
          </cell>
          <cell r="Z167">
            <v>64.243596337802472</v>
          </cell>
        </row>
        <row r="168">
          <cell r="D168">
            <v>6.4408752484428951E-3</v>
          </cell>
          <cell r="E168">
            <v>1158.8399999999999</v>
          </cell>
          <cell r="F168">
            <v>59.711550983244521</v>
          </cell>
          <cell r="X168">
            <v>6.4408752484428951E-3</v>
          </cell>
          <cell r="Y168">
            <v>1403.1359999999997</v>
          </cell>
          <cell r="Z168">
            <v>72.299391460793345</v>
          </cell>
        </row>
        <row r="172">
          <cell r="E172" t="str">
            <v>1 Qu</v>
          </cell>
          <cell r="F172" t="str">
            <v>1 ζ%</v>
          </cell>
          <cell r="Y172" t="str">
            <v>2 Qu</v>
          </cell>
          <cell r="Z172" t="str">
            <v>2  ζ%</v>
          </cell>
        </row>
        <row r="173">
          <cell r="D173">
            <v>3.074154975479144E-3</v>
          </cell>
          <cell r="E173">
            <v>1315.4399999999998</v>
          </cell>
          <cell r="F173">
            <v>53.91821894592379</v>
          </cell>
          <cell r="X173">
            <v>3.074154975479144E-3</v>
          </cell>
          <cell r="Y173">
            <v>1440.7199999999998</v>
          </cell>
          <cell r="Z173">
            <v>59.053287416964153</v>
          </cell>
        </row>
        <row r="174">
          <cell r="D174">
            <v>2.9972481720184881E-3</v>
          </cell>
          <cell r="E174">
            <v>1315.4399999999998</v>
          </cell>
          <cell r="F174">
            <v>52.569335138666659</v>
          </cell>
          <cell r="X174">
            <v>2.9972481720184881E-3</v>
          </cell>
          <cell r="Y174">
            <v>1440.7199999999998</v>
          </cell>
          <cell r="Z174">
            <v>57.575938485206343</v>
          </cell>
        </row>
        <row r="175">
          <cell r="D175">
            <v>2.9718320502079361E-3</v>
          </cell>
          <cell r="E175">
            <v>1315.4399999999998</v>
          </cell>
          <cell r="F175">
            <v>52.123556695007025</v>
          </cell>
          <cell r="X175">
            <v>2.9718320502079361E-3</v>
          </cell>
          <cell r="Y175">
            <v>1409.3999999999999</v>
          </cell>
          <cell r="Z175">
            <v>55.846667887507529</v>
          </cell>
        </row>
        <row r="176">
          <cell r="D176">
            <v>3.9847598021915433E-3</v>
          </cell>
          <cell r="E176">
            <v>1284.1199999999999</v>
          </cell>
          <cell r="F176">
            <v>51.169097571902043</v>
          </cell>
          <cell r="X176">
            <v>3.9847598021915433E-3</v>
          </cell>
          <cell r="Y176">
            <v>1378.08</v>
          </cell>
          <cell r="Z176">
            <v>54.913177882041218</v>
          </cell>
        </row>
        <row r="177">
          <cell r="D177">
            <v>4.0713194090628976E-3</v>
          </cell>
          <cell r="E177">
            <v>1252.8</v>
          </cell>
          <cell r="F177">
            <v>51.005489556739981</v>
          </cell>
          <cell r="X177">
            <v>4.0713194090628976E-3</v>
          </cell>
          <cell r="Y177">
            <v>1378.08</v>
          </cell>
          <cell r="Z177">
            <v>56.106038512413967</v>
          </cell>
        </row>
        <row r="178">
          <cell r="D178">
            <v>4.2595858794716992E-3</v>
          </cell>
          <cell r="E178">
            <v>1252.8</v>
          </cell>
          <cell r="F178">
            <v>53.364091898021435</v>
          </cell>
          <cell r="X178">
            <v>4.2595858794716992E-3</v>
          </cell>
          <cell r="Y178">
            <v>1378.08</v>
          </cell>
          <cell r="Z178">
            <v>58.700501087823589</v>
          </cell>
        </row>
        <row r="179">
          <cell r="D179">
            <v>4.6747983636361186E-3</v>
          </cell>
          <cell r="E179">
            <v>1234.008</v>
          </cell>
          <cell r="F179">
            <v>57.687385791138787</v>
          </cell>
          <cell r="X179">
            <v>4.6747983636361186E-3</v>
          </cell>
          <cell r="Y179">
            <v>1378.08</v>
          </cell>
          <cell r="Z179">
            <v>64.422461289596612</v>
          </cell>
        </row>
        <row r="180">
          <cell r="D180">
            <v>5.1009903903027447E-3</v>
          </cell>
          <cell r="E180">
            <v>1221.4799999999998</v>
          </cell>
          <cell r="F180">
            <v>62.307577419469965</v>
          </cell>
          <cell r="X180">
            <v>5.1009903903027447E-3</v>
          </cell>
          <cell r="Y180">
            <v>1378.08</v>
          </cell>
          <cell r="Z180">
            <v>70.29572837068406</v>
          </cell>
        </row>
        <row r="184">
          <cell r="E184" t="str">
            <v>1 Qu</v>
          </cell>
          <cell r="F184" t="str">
            <v>1 ζ%</v>
          </cell>
          <cell r="Y184" t="str">
            <v>2 Qu</v>
          </cell>
          <cell r="Z184" t="str">
            <v>2  ζ%</v>
          </cell>
        </row>
        <row r="185">
          <cell r="D185">
            <v>2.0504996619543888E-3</v>
          </cell>
          <cell r="E185">
            <v>1077.4080000000001</v>
          </cell>
          <cell r="F185">
            <v>44.184494795739084</v>
          </cell>
          <cell r="X185">
            <v>2.0504996619543888E-3</v>
          </cell>
          <cell r="Y185">
            <v>1440.7199999999998</v>
          </cell>
          <cell r="Z185">
            <v>59.083917459418522</v>
          </cell>
        </row>
        <row r="186">
          <cell r="D186">
            <v>1.9979444260379091E-3</v>
          </cell>
          <cell r="E186">
            <v>1190.1599999999999</v>
          </cell>
          <cell r="F186">
            <v>47.557470761865552</v>
          </cell>
          <cell r="X186">
            <v>1.9979444260379091E-3</v>
          </cell>
          <cell r="Y186">
            <v>1440.7199999999998</v>
          </cell>
          <cell r="Z186">
            <v>57.569569869626726</v>
          </cell>
        </row>
        <row r="187">
          <cell r="D187">
            <v>3.5640364625901962E-3</v>
          </cell>
          <cell r="E187">
            <v>1265.3279999999995</v>
          </cell>
          <cell r="F187">
            <v>50.107501434848047</v>
          </cell>
          <cell r="X187">
            <v>3.5640364625901962E-3</v>
          </cell>
          <cell r="Y187">
            <v>1403.1359999999997</v>
          </cell>
          <cell r="Z187">
            <v>55.564754066366163</v>
          </cell>
        </row>
        <row r="188">
          <cell r="D188">
            <v>6.9654398391305848E-3</v>
          </cell>
          <cell r="E188">
            <v>958.39199999999971</v>
          </cell>
          <cell r="F188">
            <v>38.14641039030878</v>
          </cell>
          <cell r="X188">
            <v>6.9654398391305848E-3</v>
          </cell>
          <cell r="Y188">
            <v>1315.4399999999998</v>
          </cell>
          <cell r="Z188">
            <v>52.357818182776775</v>
          </cell>
        </row>
        <row r="189">
          <cell r="D189">
            <v>7.1115934567286786E-3</v>
          </cell>
          <cell r="E189">
            <v>908.27999999999986</v>
          </cell>
          <cell r="F189">
            <v>36.910389170728699</v>
          </cell>
          <cell r="X189">
            <v>7.1115934567286786E-3</v>
          </cell>
          <cell r="Y189">
            <v>1284.1199999999999</v>
          </cell>
          <cell r="Z189">
            <v>52.183653655168158</v>
          </cell>
        </row>
        <row r="190">
          <cell r="D190">
            <v>7.4310062714975506E-3</v>
          </cell>
          <cell r="E190">
            <v>908.27999999999986</v>
          </cell>
          <cell r="F190">
            <v>38.56819643586168</v>
          </cell>
          <cell r="X190">
            <v>7.4310062714975506E-3</v>
          </cell>
          <cell r="Y190">
            <v>1284.1199999999999</v>
          </cell>
          <cell r="Z190">
            <v>54.527450133459624</v>
          </cell>
        </row>
        <row r="191">
          <cell r="D191">
            <v>7.5503906367770449E-3</v>
          </cell>
          <cell r="E191">
            <v>939.59999999999991</v>
          </cell>
          <cell r="F191">
            <v>43.657520260404368</v>
          </cell>
          <cell r="X191">
            <v>7.5503906367770449E-3</v>
          </cell>
          <cell r="Y191">
            <v>1315.4399999999998</v>
          </cell>
          <cell r="Z191">
            <v>61.12052836456612</v>
          </cell>
        </row>
        <row r="192">
          <cell r="D192">
            <v>7.5782974728847135E-3</v>
          </cell>
          <cell r="E192">
            <v>977.18399999999997</v>
          </cell>
          <cell r="F192">
            <v>49.369273584955835</v>
          </cell>
          <cell r="X192">
            <v>7.5782974728847135E-3</v>
          </cell>
          <cell r="Y192">
            <v>1346.7599999999998</v>
          </cell>
          <cell r="Z192">
            <v>68.040986030548098</v>
          </cell>
        </row>
        <row r="196">
          <cell r="E196" t="str">
            <v>1 Qu</v>
          </cell>
          <cell r="F196" t="str">
            <v>1 ζ%</v>
          </cell>
          <cell r="Y196" t="str">
            <v>2 Qu</v>
          </cell>
          <cell r="Z196" t="str">
            <v>2  ζ%</v>
          </cell>
        </row>
        <row r="197">
          <cell r="D197">
            <v>2.9732245098338639E-3</v>
          </cell>
          <cell r="E197">
            <v>1064.8799999999999</v>
          </cell>
          <cell r="F197">
            <v>43.670721600439784</v>
          </cell>
          <cell r="X197">
            <v>2.9732245098338639E-3</v>
          </cell>
          <cell r="Y197">
            <v>1409.3999999999999</v>
          </cell>
          <cell r="Z197">
            <v>57.799484471170295</v>
          </cell>
        </row>
        <row r="198">
          <cell r="D198">
            <v>4.0957860733777151E-3</v>
          </cell>
          <cell r="E198">
            <v>1077.4079999999999</v>
          </cell>
          <cell r="F198">
            <v>43.052026163373029</v>
          </cell>
          <cell r="X198">
            <v>4.0957860733777151E-3</v>
          </cell>
          <cell r="Y198">
            <v>1390.6079999999997</v>
          </cell>
          <cell r="Z198">
            <v>55.567150048074488</v>
          </cell>
        </row>
        <row r="199">
          <cell r="D199">
            <v>5.9400607709836585E-3</v>
          </cell>
          <cell r="E199">
            <v>1096.1999999999998</v>
          </cell>
          <cell r="F199">
            <v>43.409964114348568</v>
          </cell>
          <cell r="X199">
            <v>5.9400607709836585E-3</v>
          </cell>
          <cell r="Y199">
            <v>1346.7599999999998</v>
          </cell>
          <cell r="Z199">
            <v>53.332241626199661</v>
          </cell>
        </row>
        <row r="200">
          <cell r="D200">
            <v>7.4629712562113409E-3</v>
          </cell>
          <cell r="E200">
            <v>1096.1999999999998</v>
          </cell>
          <cell r="F200">
            <v>43.631515152313973</v>
          </cell>
          <cell r="X200">
            <v>7.4629712562113409E-3</v>
          </cell>
          <cell r="Y200">
            <v>1315.4399999999998</v>
          </cell>
          <cell r="Z200">
            <v>52.357818182776775</v>
          </cell>
        </row>
        <row r="201">
          <cell r="D201">
            <v>7.6195644179235834E-3</v>
          </cell>
          <cell r="E201">
            <v>1096.1999999999998</v>
          </cell>
          <cell r="F201">
            <v>44.547021412948432</v>
          </cell>
          <cell r="X201">
            <v>7.6195644179235834E-3</v>
          </cell>
          <cell r="Y201">
            <v>1315.4399999999998</v>
          </cell>
          <cell r="Z201">
            <v>53.456425695538115</v>
          </cell>
        </row>
        <row r="202">
          <cell r="D202">
            <v>7.9617924337473753E-3</v>
          </cell>
          <cell r="E202">
            <v>1096.1999999999998</v>
          </cell>
          <cell r="F202">
            <v>46.547823284660652</v>
          </cell>
          <cell r="X202">
            <v>7.9617924337473753E-3</v>
          </cell>
          <cell r="Y202">
            <v>1315.4399999999998</v>
          </cell>
          <cell r="Z202">
            <v>55.857387941592783</v>
          </cell>
        </row>
        <row r="203">
          <cell r="D203">
            <v>9.2927884760332854E-3</v>
          </cell>
          <cell r="E203">
            <v>1127.52</v>
          </cell>
          <cell r="F203">
            <v>52.389024312485247</v>
          </cell>
          <cell r="X203">
            <v>9.2927884760332854E-3</v>
          </cell>
          <cell r="Y203">
            <v>1315.4399999999998</v>
          </cell>
          <cell r="Z203">
            <v>61.12052836456612</v>
          </cell>
        </row>
        <row r="204">
          <cell r="D204">
            <v>9.4728718411058923E-3</v>
          </cell>
          <cell r="E204">
            <v>1158.8399999999999</v>
          </cell>
          <cell r="F204">
            <v>58.546894956518138</v>
          </cell>
          <cell r="X204">
            <v>9.4728718411058923E-3</v>
          </cell>
          <cell r="Y204">
            <v>1315.4399999999998</v>
          </cell>
          <cell r="Z204">
            <v>66.45863751820977</v>
          </cell>
        </row>
        <row r="208">
          <cell r="E208" t="str">
            <v>1 Qu</v>
          </cell>
          <cell r="F208" t="str">
            <v>1 ζ%</v>
          </cell>
          <cell r="Y208" t="str">
            <v>2 Qu</v>
          </cell>
          <cell r="Z208" t="str">
            <v>2  ζ%</v>
          </cell>
        </row>
        <row r="209">
          <cell r="D209">
            <v>3.0941618073049228E-3</v>
          </cell>
          <cell r="E209">
            <v>501.11999999999995</v>
          </cell>
          <cell r="F209">
            <v>20.673951531688569</v>
          </cell>
          <cell r="X209">
            <v>2.0627745382032817E-3</v>
          </cell>
          <cell r="Y209">
            <v>1440.7199999999998</v>
          </cell>
          <cell r="Z209">
            <v>59.437610653604636</v>
          </cell>
        </row>
        <row r="210">
          <cell r="D210">
            <v>3.000327677264368E-3</v>
          </cell>
          <cell r="E210">
            <v>501.11999999999995</v>
          </cell>
          <cell r="F210">
            <v>20.046989408409598</v>
          </cell>
          <cell r="X210">
            <v>2.0002184515095786E-3</v>
          </cell>
          <cell r="Y210">
            <v>1440.7199999999998</v>
          </cell>
          <cell r="Z210">
            <v>57.635094549177587</v>
          </cell>
        </row>
        <row r="211">
          <cell r="D211">
            <v>3.654050276729361E-3</v>
          </cell>
          <cell r="E211">
            <v>457.27199999999976</v>
          </cell>
          <cell r="F211">
            <v>18.063728412330661</v>
          </cell>
          <cell r="X211">
            <v>2.9627434676183988E-3</v>
          </cell>
          <cell r="Y211">
            <v>1378.08</v>
          </cell>
          <cell r="Z211">
            <v>54.4386335714075</v>
          </cell>
        </row>
        <row r="212">
          <cell r="D212">
            <v>4.945323566839765E-3</v>
          </cell>
          <cell r="E212">
            <v>438.47999999999996</v>
          </cell>
          <cell r="F212">
            <v>17.3474038207032</v>
          </cell>
          <cell r="X212">
            <v>4.945323566839765E-3</v>
          </cell>
          <cell r="Y212">
            <v>1252.8</v>
          </cell>
          <cell r="Z212">
            <v>49.564010916294862</v>
          </cell>
        </row>
        <row r="213">
          <cell r="D213">
            <v>5.0253980258022609E-3</v>
          </cell>
          <cell r="E213">
            <v>407.15999999999997</v>
          </cell>
          <cell r="F213">
            <v>16.369128481485188</v>
          </cell>
          <cell r="X213">
            <v>5.0253980258022609E-3</v>
          </cell>
          <cell r="Y213">
            <v>1252.8</v>
          </cell>
          <cell r="Z213">
            <v>50.366549173800578</v>
          </cell>
        </row>
        <row r="214">
          <cell r="D214">
            <v>5.2097882995000852E-3</v>
          </cell>
          <cell r="E214">
            <v>375.84</v>
          </cell>
          <cell r="F214">
            <v>15.664374675872894</v>
          </cell>
          <cell r="X214">
            <v>5.2097882995000852E-3</v>
          </cell>
          <cell r="Y214">
            <v>1252.8</v>
          </cell>
          <cell r="Z214">
            <v>52.214582252909651</v>
          </cell>
        </row>
        <row r="215">
          <cell r="D215">
            <v>5.6014493947945465E-3</v>
          </cell>
          <cell r="E215">
            <v>375.84</v>
          </cell>
          <cell r="F215">
            <v>16.84198992431666</v>
          </cell>
          <cell r="X215">
            <v>5.6014493947945465E-3</v>
          </cell>
          <cell r="Y215">
            <v>1252.8</v>
          </cell>
          <cell r="Z215">
            <v>56.139966414388866</v>
          </cell>
        </row>
        <row r="216">
          <cell r="D216">
            <v>5.9719853715795536E-3</v>
          </cell>
          <cell r="E216">
            <v>375.84</v>
          </cell>
          <cell r="F216">
            <v>17.956087856435676</v>
          </cell>
          <cell r="X216">
            <v>5.9719853715795536E-3</v>
          </cell>
          <cell r="Y216">
            <v>1252.8</v>
          </cell>
          <cell r="Z216">
            <v>59.853626188118923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tart"/>
      <sheetName val="Sheet4"/>
      <sheetName val="Sheet5"/>
      <sheetName val="Sheet6"/>
      <sheetName val="Sheet7"/>
      <sheetName val="Sheet3"/>
    </sheetNames>
    <sheetDataSet>
      <sheetData sheetId="0">
        <row r="3">
          <cell r="AX3" t="str">
            <v>ζ2%</v>
          </cell>
          <cell r="BA3" t="str">
            <v>ζ1%</v>
          </cell>
        </row>
        <row r="4">
          <cell r="AW4">
            <v>3.5887953399305708E-3</v>
          </cell>
          <cell r="AX4">
            <v>50.098762649353056</v>
          </cell>
          <cell r="AZ4">
            <v>3.5887953399305708E-3</v>
          </cell>
          <cell r="BA4">
            <v>37.252926072595862</v>
          </cell>
        </row>
        <row r="5">
          <cell r="AW5">
            <v>4.0250651890329919E-3</v>
          </cell>
          <cell r="AX5">
            <v>50.426016688205323</v>
          </cell>
          <cell r="AZ5">
            <v>4.0250651890329919E-3</v>
          </cell>
          <cell r="BA5">
            <v>40.340813350564254</v>
          </cell>
        </row>
        <row r="6">
          <cell r="AW6">
            <v>4.2144496603148491E-3</v>
          </cell>
          <cell r="AX6">
            <v>54.81000154802156</v>
          </cell>
          <cell r="AZ6">
            <v>4.2144496603148491E-3</v>
          </cell>
          <cell r="BA6">
            <v>48.524450911780562</v>
          </cell>
        </row>
        <row r="7">
          <cell r="AW7">
            <v>4.5713700157982186E-3</v>
          </cell>
          <cell r="AX7">
            <v>62.106267325033329</v>
          </cell>
          <cell r="AZ7">
            <v>4.5713700157982186E-3</v>
          </cell>
          <cell r="BA7">
            <v>54.470250850643986</v>
          </cell>
        </row>
        <row r="8">
          <cell r="AW8">
            <v>5.0320550310671832E-3</v>
          </cell>
          <cell r="AX8">
            <v>60.152179430370886</v>
          </cell>
          <cell r="AZ8">
            <v>5.0320550310671832E-3</v>
          </cell>
          <cell r="BA8">
            <v>52.27198125171968</v>
          </cell>
        </row>
        <row r="9">
          <cell r="AW9">
            <v>5.9233880878297512E-3</v>
          </cell>
          <cell r="AX9">
            <v>60.486688635077435</v>
          </cell>
          <cell r="AZ9">
            <v>5.9233880878297512E-3</v>
          </cell>
          <cell r="BA9">
            <v>51.245666760273942</v>
          </cell>
        </row>
        <row r="10">
          <cell r="AW10">
            <v>7.3387705208812111E-3</v>
          </cell>
          <cell r="AX10">
            <v>68.713140137658812</v>
          </cell>
          <cell r="AZ10">
            <v>7.3387705208812111E-3</v>
          </cell>
          <cell r="BA10">
            <v>57.422248565743047</v>
          </cell>
        </row>
        <row r="11">
          <cell r="AW11">
            <v>8.9995135564239007E-3</v>
          </cell>
          <cell r="AX11">
            <v>78.922134084415035</v>
          </cell>
          <cell r="AZ11">
            <v>8.9995135564239007E-3</v>
          </cell>
          <cell r="BA11">
            <v>63.889346639764547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ar.wikipedia.org/wiki/%D9%8A%D9%86%D8%A7%D9%8A%D8%B1" TargetMode="External"/><Relationship Id="rId1" Type="http://schemas.openxmlformats.org/officeDocument/2006/relationships/hyperlink" Target="https://ar.wikipedia.org/wiki/%D9%8A%D9%86%D8%A7%D9%8A%D8%B1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file:///E:\New%20folder%20(3)\Google%20Earth%20Pro.lnk" TargetMode="External"/><Relationship Id="rId1" Type="http://schemas.openxmlformats.org/officeDocument/2006/relationships/hyperlink" Target="file:///E:\New%20folder%20(3)\Google%20Earth%20Pro.lnk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0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93"/>
  <sheetViews>
    <sheetView topLeftCell="X1" zoomScale="110" zoomScaleNormal="110" workbookViewId="0">
      <selection activeCell="AF196" sqref="AF196:AM196"/>
    </sheetView>
  </sheetViews>
  <sheetFormatPr defaultRowHeight="15" x14ac:dyDescent="0.25"/>
  <cols>
    <col min="1" max="1" width="13.140625" style="293" customWidth="1"/>
    <col min="2" max="2" width="13.140625" style="293" bestFit="1" customWidth="1"/>
    <col min="3" max="3" width="11" style="293" bestFit="1" customWidth="1"/>
    <col min="4" max="4" width="13.140625" style="293" bestFit="1" customWidth="1"/>
    <col min="5" max="8" width="9.28515625" style="293" bestFit="1" customWidth="1"/>
    <col min="9" max="9" width="9.140625" style="293"/>
    <col min="10" max="10" width="8" style="292" customWidth="1"/>
    <col min="11" max="12" width="9.140625" style="293"/>
    <col min="13" max="13" width="10.85546875" style="293" customWidth="1"/>
    <col min="14" max="14" width="11" style="293" customWidth="1"/>
    <col min="15" max="15" width="10.140625" style="293" customWidth="1"/>
    <col min="16" max="16" width="13" style="293" customWidth="1"/>
    <col min="17" max="18" width="9.140625" style="293"/>
    <col min="19" max="19" width="9.140625" style="292" customWidth="1"/>
    <col min="20" max="20" width="14.5703125" style="293" customWidth="1"/>
    <col min="21" max="21" width="14.42578125" style="293" customWidth="1"/>
    <col min="22" max="22" width="12.140625" style="293" customWidth="1"/>
    <col min="23" max="23" width="13.7109375" style="293" customWidth="1"/>
    <col min="24" max="24" width="9" style="293" customWidth="1"/>
    <col min="25" max="25" width="7.85546875" style="293" customWidth="1"/>
    <col min="26" max="27" width="7.5703125" style="293" customWidth="1"/>
    <col min="28" max="28" width="10" style="293" customWidth="1"/>
    <col min="29" max="29" width="9.140625" style="292"/>
    <col min="30" max="30" width="9.140625" style="293"/>
    <col min="31" max="31" width="13.42578125" style="293" customWidth="1"/>
    <col min="32" max="32" width="15.7109375" style="293" customWidth="1"/>
    <col min="33" max="33" width="12" style="293" customWidth="1"/>
    <col min="34" max="37" width="9.140625" style="293"/>
    <col min="38" max="39" width="9.140625" style="292"/>
    <col min="40" max="42" width="9.140625" style="293"/>
    <col min="44" max="48" width="9.140625" style="293"/>
    <col min="49" max="51" width="9.140625" style="292"/>
    <col min="53" max="54" width="9.140625" style="293"/>
    <col min="56" max="61" width="9.140625" style="293"/>
    <col min="62" max="69" width="9.140625" style="292"/>
    <col min="70" max="16384" width="9.140625" style="293"/>
  </cols>
  <sheetData>
    <row r="1" spans="1:63" ht="15" customHeight="1" x14ac:dyDescent="0.25">
      <c r="A1" s="548" t="s">
        <v>77</v>
      </c>
      <c r="N1" s="294"/>
      <c r="U1" s="293" t="s">
        <v>78</v>
      </c>
      <c r="AC1" s="293"/>
      <c r="AF1" s="293" t="s">
        <v>78</v>
      </c>
      <c r="AG1" s="294"/>
    </row>
    <row r="2" spans="1:63" ht="23.25" customHeight="1" thickBot="1" x14ac:dyDescent="0.3">
      <c r="A2" s="552" t="s">
        <v>170</v>
      </c>
      <c r="B2" s="552"/>
      <c r="C2" s="552"/>
      <c r="D2" s="552"/>
      <c r="E2" s="552"/>
      <c r="F2" s="552"/>
      <c r="G2" s="552"/>
      <c r="H2" s="552"/>
      <c r="I2" s="552"/>
      <c r="U2" s="440" t="s">
        <v>212</v>
      </c>
      <c r="V2" s="440"/>
      <c r="W2" s="440"/>
      <c r="X2" s="440"/>
      <c r="Y2" s="440"/>
      <c r="Z2" s="440"/>
      <c r="AA2" s="440"/>
      <c r="AB2" s="440"/>
      <c r="AC2" s="440"/>
    </row>
    <row r="3" spans="1:63" ht="21.75" customHeight="1" thickBot="1" x14ac:dyDescent="0.55000000000000004">
      <c r="A3" s="295" t="s">
        <v>188</v>
      </c>
      <c r="B3" s="296" t="s">
        <v>97</v>
      </c>
      <c r="C3" s="297" t="s">
        <v>189</v>
      </c>
      <c r="D3" s="298" t="s">
        <v>58</v>
      </c>
      <c r="E3" s="299" t="s">
        <v>59</v>
      </c>
      <c r="F3" s="297" t="s">
        <v>190</v>
      </c>
      <c r="G3" s="297" t="s">
        <v>191</v>
      </c>
      <c r="H3" s="297" t="s">
        <v>192</v>
      </c>
      <c r="I3" s="300" t="s">
        <v>60</v>
      </c>
      <c r="K3" s="304"/>
      <c r="L3" s="284"/>
      <c r="U3" s="436" t="s">
        <v>188</v>
      </c>
      <c r="V3" s="437" t="s">
        <v>100</v>
      </c>
      <c r="W3" s="438" t="s">
        <v>189</v>
      </c>
      <c r="X3" s="298" t="s">
        <v>58</v>
      </c>
      <c r="Y3" s="439" t="s">
        <v>59</v>
      </c>
      <c r="Z3" s="438" t="s">
        <v>190</v>
      </c>
      <c r="AA3" s="438" t="s">
        <v>191</v>
      </c>
      <c r="AB3" s="438" t="s">
        <v>192</v>
      </c>
      <c r="AC3" s="298" t="s">
        <v>60</v>
      </c>
    </row>
    <row r="4" spans="1:63" ht="15.75" thickBot="1" x14ac:dyDescent="0.3">
      <c r="A4" s="267">
        <f t="shared" ref="A4:A11" si="0">(G4-H4)/D4</f>
        <v>3.5887953399305708E-3</v>
      </c>
      <c r="B4" s="302">
        <f t="shared" ref="B4:B11" si="1">C4/(2.5*D4)*100</f>
        <v>37.252926072595862</v>
      </c>
      <c r="C4" s="264">
        <f t="shared" ref="C4:C11" si="2">0.015*1.16*3600*E4</f>
        <v>908.27999999999986</v>
      </c>
      <c r="D4" s="264">
        <f>[1]Sheet2!$BG$12</f>
        <v>975.25761947397962</v>
      </c>
      <c r="E4" s="264">
        <f>F4-G4</f>
        <v>14.5</v>
      </c>
      <c r="F4" s="264">
        <v>25</v>
      </c>
      <c r="G4" s="264">
        <v>10.5</v>
      </c>
      <c r="H4" s="264">
        <v>7</v>
      </c>
      <c r="I4" s="303">
        <v>0.39583333333333331</v>
      </c>
      <c r="K4" s="284"/>
      <c r="L4" s="284"/>
      <c r="U4" s="435">
        <f t="shared" ref="U4:U11" si="3">(AA4-AB4)/X4</f>
        <v>3.5887953399305708E-3</v>
      </c>
      <c r="V4" s="306">
        <f>W4/(2.5*X4)*100</f>
        <v>50.098762649353056</v>
      </c>
      <c r="W4" s="264">
        <f t="shared" ref="W4:W11" si="4">0.015*1.16*3600*Y4</f>
        <v>1221.4799999999998</v>
      </c>
      <c r="X4" s="264">
        <f>[1]Sheet2!$BG$12</f>
        <v>975.25761947397962</v>
      </c>
      <c r="Y4" s="264">
        <f>Z4-AA4</f>
        <v>19.5</v>
      </c>
      <c r="Z4" s="264">
        <v>30</v>
      </c>
      <c r="AA4" s="264">
        <v>10.5</v>
      </c>
      <c r="AB4" s="264">
        <v>7</v>
      </c>
      <c r="AC4" s="313">
        <v>0.39583333333333331</v>
      </c>
    </row>
    <row r="5" spans="1:63" ht="12" customHeight="1" thickBot="1" x14ac:dyDescent="0.3">
      <c r="A5" s="269">
        <f t="shared" si="0"/>
        <v>4.0250651890329919E-3</v>
      </c>
      <c r="B5" s="271">
        <f t="shared" si="1"/>
        <v>40.340813350564254</v>
      </c>
      <c r="C5" s="308">
        <f t="shared" si="2"/>
        <v>1002.2399999999999</v>
      </c>
      <c r="D5" s="264">
        <f>[1]Sheet2!$BH$12</f>
        <v>993.77272469989146</v>
      </c>
      <c r="E5" s="264">
        <f t="shared" ref="E5:E11" si="5">F5-G5</f>
        <v>16</v>
      </c>
      <c r="F5" s="264">
        <v>28</v>
      </c>
      <c r="G5" s="264">
        <v>12</v>
      </c>
      <c r="H5" s="264">
        <v>8</v>
      </c>
      <c r="I5" s="309">
        <v>0.4375</v>
      </c>
      <c r="K5" s="284"/>
      <c r="L5" s="284"/>
      <c r="U5" s="305">
        <f t="shared" si="3"/>
        <v>4.0250651890329919E-3</v>
      </c>
      <c r="V5" s="306">
        <f t="shared" ref="V5:V11" si="6">W5/(2.5*X5)*100</f>
        <v>50.426016688205323</v>
      </c>
      <c r="W5" s="264">
        <f t="shared" si="4"/>
        <v>1252.8</v>
      </c>
      <c r="X5" s="264">
        <f>[1]Sheet2!$BH$12</f>
        <v>993.77272469989146</v>
      </c>
      <c r="Y5" s="264">
        <f t="shared" ref="Y5:Y11" si="7">Z5-AA5</f>
        <v>20</v>
      </c>
      <c r="Z5" s="264">
        <v>32</v>
      </c>
      <c r="AA5" s="264">
        <v>12</v>
      </c>
      <c r="AB5" s="264">
        <v>8</v>
      </c>
      <c r="AC5" s="309">
        <v>0.4375</v>
      </c>
    </row>
    <row r="6" spans="1:63" ht="15.75" thickBot="1" x14ac:dyDescent="0.3">
      <c r="A6" s="311">
        <f t="shared" si="0"/>
        <v>4.2144496603148491E-3</v>
      </c>
      <c r="B6" s="302">
        <f t="shared" si="1"/>
        <v>48.524450911780562</v>
      </c>
      <c r="C6" s="264">
        <f t="shared" si="2"/>
        <v>1208.952</v>
      </c>
      <c r="D6" s="264">
        <f>[1]Sheet2!$BI$12</f>
        <v>996.57140042484923</v>
      </c>
      <c r="E6" s="264">
        <f t="shared" si="5"/>
        <v>19.3</v>
      </c>
      <c r="F6" s="264">
        <v>32.5</v>
      </c>
      <c r="G6" s="264">
        <v>13.2</v>
      </c>
      <c r="H6" s="264">
        <v>9</v>
      </c>
      <c r="I6" s="309">
        <v>0.47916666666666669</v>
      </c>
      <c r="K6" s="284"/>
      <c r="L6" s="284"/>
      <c r="U6" s="305">
        <f t="shared" si="3"/>
        <v>4.2144496603148491E-3</v>
      </c>
      <c r="V6" s="306">
        <f t="shared" si="6"/>
        <v>54.81000154802156</v>
      </c>
      <c r="W6" s="264">
        <f t="shared" si="4"/>
        <v>1365.5519999999999</v>
      </c>
      <c r="X6" s="264">
        <f>[1]Sheet2!$BI$12</f>
        <v>996.57140042484923</v>
      </c>
      <c r="Y6" s="264">
        <f t="shared" si="7"/>
        <v>21.8</v>
      </c>
      <c r="Z6" s="264">
        <v>35</v>
      </c>
      <c r="AA6" s="264">
        <v>13.2</v>
      </c>
      <c r="AB6" s="264">
        <v>9</v>
      </c>
      <c r="AC6" s="313">
        <v>0.47916666666666669</v>
      </c>
    </row>
    <row r="7" spans="1:63" ht="15.75" thickBot="1" x14ac:dyDescent="0.3">
      <c r="A7" s="269">
        <f t="shared" si="0"/>
        <v>4.5713700157982186E-3</v>
      </c>
      <c r="B7" s="271">
        <f t="shared" si="1"/>
        <v>54.470250850643986</v>
      </c>
      <c r="C7" s="308">
        <f t="shared" si="2"/>
        <v>1340.4959999999999</v>
      </c>
      <c r="D7" s="264">
        <f>[1]Sheet2!$BJ$12</f>
        <v>984.38760906433515</v>
      </c>
      <c r="E7" s="264">
        <f t="shared" si="5"/>
        <v>21.4</v>
      </c>
      <c r="F7" s="264">
        <v>35</v>
      </c>
      <c r="G7" s="264">
        <v>13.6</v>
      </c>
      <c r="H7" s="264">
        <v>9.1</v>
      </c>
      <c r="I7" s="313">
        <v>0.52083333333333337</v>
      </c>
      <c r="K7" s="284"/>
      <c r="L7" s="284"/>
      <c r="U7" s="305">
        <f t="shared" si="3"/>
        <v>4.5713700157982186E-3</v>
      </c>
      <c r="V7" s="306">
        <f t="shared" si="6"/>
        <v>62.106267325033329</v>
      </c>
      <c r="W7" s="264">
        <f t="shared" si="4"/>
        <v>1528.4159999999997</v>
      </c>
      <c r="X7" s="264">
        <f>[1]Sheet2!$BJ$12</f>
        <v>984.38760906433515</v>
      </c>
      <c r="Y7" s="264">
        <f t="shared" si="7"/>
        <v>24.4</v>
      </c>
      <c r="Z7" s="264">
        <v>38</v>
      </c>
      <c r="AA7" s="264">
        <v>13.6</v>
      </c>
      <c r="AB7" s="264">
        <v>9.1</v>
      </c>
      <c r="AC7" s="309">
        <v>0.52083333333333337</v>
      </c>
    </row>
    <row r="8" spans="1:63" ht="15.75" thickBot="1" x14ac:dyDescent="0.3">
      <c r="A8" s="269">
        <f t="shared" si="0"/>
        <v>5.0320550310671832E-3</v>
      </c>
      <c r="B8" s="314">
        <f t="shared" si="1"/>
        <v>52.27198125171968</v>
      </c>
      <c r="C8" s="264">
        <f t="shared" si="2"/>
        <v>1246.5359999999998</v>
      </c>
      <c r="D8" s="264">
        <f>[1]Sheet2!$BK$12</f>
        <v>953.88463964831271</v>
      </c>
      <c r="E8" s="264">
        <f t="shared" si="5"/>
        <v>19.899999999999999</v>
      </c>
      <c r="F8" s="264">
        <v>34</v>
      </c>
      <c r="G8" s="264">
        <v>14.1</v>
      </c>
      <c r="H8" s="264">
        <v>9.3000000000000007</v>
      </c>
      <c r="I8" s="309">
        <v>0.5625</v>
      </c>
      <c r="K8" s="284"/>
      <c r="L8" s="284"/>
      <c r="U8" s="305">
        <f t="shared" si="3"/>
        <v>5.0320550310671832E-3</v>
      </c>
      <c r="V8" s="306">
        <f t="shared" si="6"/>
        <v>60.152179430370886</v>
      </c>
      <c r="W8" s="264">
        <f t="shared" si="4"/>
        <v>1434.4559999999997</v>
      </c>
      <c r="X8" s="264">
        <f>[1]Sheet2!$BK$12</f>
        <v>953.88463964831271</v>
      </c>
      <c r="Y8" s="264">
        <f t="shared" si="7"/>
        <v>22.9</v>
      </c>
      <c r="Z8" s="264">
        <v>37</v>
      </c>
      <c r="AA8" s="264">
        <v>14.1</v>
      </c>
      <c r="AB8" s="264">
        <v>9.3000000000000007</v>
      </c>
      <c r="AC8" s="313">
        <v>0.5625</v>
      </c>
    </row>
    <row r="9" spans="1:63" ht="15.75" thickBot="1" x14ac:dyDescent="0.3">
      <c r="A9" s="269">
        <f t="shared" si="0"/>
        <v>5.9233880878297512E-3</v>
      </c>
      <c r="B9" s="314">
        <f t="shared" si="1"/>
        <v>51.245666760273942</v>
      </c>
      <c r="C9" s="265">
        <f t="shared" si="2"/>
        <v>1146.3119999999999</v>
      </c>
      <c r="D9" s="264">
        <f>[1]Sheet2!$BL$12</f>
        <v>894.75818930207004</v>
      </c>
      <c r="E9" s="264">
        <f t="shared" si="5"/>
        <v>18.3</v>
      </c>
      <c r="F9" s="264">
        <v>33</v>
      </c>
      <c r="G9" s="264">
        <v>14.7</v>
      </c>
      <c r="H9" s="264">
        <v>9.4</v>
      </c>
      <c r="I9" s="313">
        <v>0.60416666666666596</v>
      </c>
      <c r="K9" s="284"/>
      <c r="L9" s="284"/>
      <c r="U9" s="305">
        <f t="shared" si="3"/>
        <v>5.9233880878297512E-3</v>
      </c>
      <c r="V9" s="306">
        <f t="shared" si="6"/>
        <v>60.486688635077435</v>
      </c>
      <c r="W9" s="264">
        <f t="shared" si="4"/>
        <v>1353.0239999999997</v>
      </c>
      <c r="X9" s="264">
        <f>[1]Sheet2!$BL$12</f>
        <v>894.75818930207004</v>
      </c>
      <c r="Y9" s="264">
        <f t="shared" si="7"/>
        <v>21.599999999999998</v>
      </c>
      <c r="Z9" s="264">
        <v>36.299999999999997</v>
      </c>
      <c r="AA9" s="264">
        <v>14.7</v>
      </c>
      <c r="AB9" s="264">
        <v>9.4</v>
      </c>
      <c r="AC9" s="309">
        <v>0.60416666666666596</v>
      </c>
    </row>
    <row r="10" spans="1:63" ht="15.75" thickBot="1" x14ac:dyDescent="0.3">
      <c r="A10" s="315">
        <f t="shared" si="0"/>
        <v>7.3387705208812111E-3</v>
      </c>
      <c r="B10" s="316">
        <f t="shared" si="1"/>
        <v>57.422248565743047</v>
      </c>
      <c r="C10" s="269">
        <f t="shared" si="2"/>
        <v>1114.992</v>
      </c>
      <c r="D10" s="308">
        <f>[1]Sheet2!$BM$12</f>
        <v>776.69685729804849</v>
      </c>
      <c r="E10" s="317">
        <f t="shared" si="5"/>
        <v>17.8</v>
      </c>
      <c r="F10" s="317">
        <v>32</v>
      </c>
      <c r="G10" s="317">
        <v>14.2</v>
      </c>
      <c r="H10" s="317">
        <v>8.5</v>
      </c>
      <c r="I10" s="309">
        <v>0.64583333333333304</v>
      </c>
      <c r="J10" s="293"/>
      <c r="U10" s="305">
        <f t="shared" si="3"/>
        <v>7.3387705208812111E-3</v>
      </c>
      <c r="V10" s="302">
        <f t="shared" si="6"/>
        <v>68.713140137658812</v>
      </c>
      <c r="W10" s="265">
        <f t="shared" si="4"/>
        <v>1334.232</v>
      </c>
      <c r="X10" s="264">
        <f>[1]Sheet2!$BM$12</f>
        <v>776.69685729804849</v>
      </c>
      <c r="Y10" s="265">
        <f t="shared" si="7"/>
        <v>21.3</v>
      </c>
      <c r="Z10" s="265">
        <v>35.5</v>
      </c>
      <c r="AA10" s="265">
        <v>14.2</v>
      </c>
      <c r="AB10" s="265">
        <v>8.5</v>
      </c>
      <c r="AC10" s="309">
        <v>0.64583333333333304</v>
      </c>
    </row>
    <row r="11" spans="1:63" ht="15.75" thickBot="1" x14ac:dyDescent="0.3">
      <c r="A11" s="318">
        <f t="shared" si="0"/>
        <v>8.9995135564239007E-3</v>
      </c>
      <c r="B11" s="319">
        <f t="shared" si="1"/>
        <v>63.889346639764547</v>
      </c>
      <c r="C11" s="320">
        <f t="shared" si="2"/>
        <v>1064.8799999999999</v>
      </c>
      <c r="D11" s="264">
        <f>[1]Sheet2!$BN$12</f>
        <v>666.702701471811</v>
      </c>
      <c r="E11" s="321">
        <f t="shared" si="5"/>
        <v>17</v>
      </c>
      <c r="F11" s="321">
        <v>31</v>
      </c>
      <c r="G11" s="321">
        <v>14</v>
      </c>
      <c r="H11" s="322">
        <v>8</v>
      </c>
      <c r="I11" s="323">
        <v>0.66666666666666663</v>
      </c>
      <c r="L11" s="444" t="s">
        <v>194</v>
      </c>
      <c r="M11" s="444"/>
      <c r="N11" s="444"/>
      <c r="O11" s="444"/>
      <c r="P11" s="444"/>
      <c r="Q11" s="444"/>
      <c r="R11" s="444"/>
      <c r="S11" s="444"/>
      <c r="U11" s="432">
        <f t="shared" si="3"/>
        <v>8.9995135564239007E-3</v>
      </c>
      <c r="V11" s="433">
        <f t="shared" si="6"/>
        <v>78.922134084415035</v>
      </c>
      <c r="W11" s="432">
        <f t="shared" si="4"/>
        <v>1315.4399999999998</v>
      </c>
      <c r="X11" s="264">
        <f>[1]Sheet2!$BN$12</f>
        <v>666.702701471811</v>
      </c>
      <c r="Y11" s="321">
        <f t="shared" si="7"/>
        <v>21</v>
      </c>
      <c r="Z11" s="434">
        <v>35</v>
      </c>
      <c r="AA11" s="321">
        <v>14</v>
      </c>
      <c r="AB11" s="322">
        <v>8</v>
      </c>
      <c r="AC11" s="323">
        <v>0.66666666666666663</v>
      </c>
      <c r="AF11" s="555" t="s">
        <v>230</v>
      </c>
      <c r="AG11" s="555"/>
      <c r="AH11" s="555"/>
      <c r="AI11" s="555"/>
      <c r="AJ11" s="555"/>
      <c r="AK11" s="555"/>
      <c r="AL11" s="555"/>
      <c r="AM11" s="555"/>
    </row>
    <row r="12" spans="1:63" ht="15" customHeight="1" x14ac:dyDescent="0.25">
      <c r="L12" s="288" t="s">
        <v>150</v>
      </c>
      <c r="M12" s="288"/>
      <c r="N12" s="288"/>
      <c r="O12" s="288"/>
      <c r="P12" s="288"/>
      <c r="Q12" s="288"/>
      <c r="R12" s="288"/>
      <c r="S12" s="288"/>
      <c r="AC12" s="293"/>
      <c r="AF12" s="554" t="s">
        <v>229</v>
      </c>
      <c r="AG12" s="554"/>
      <c r="AH12" s="554"/>
      <c r="AI12" s="554"/>
      <c r="AJ12" s="554"/>
      <c r="AK12" s="554"/>
      <c r="AL12" s="554"/>
      <c r="AM12" s="554"/>
    </row>
    <row r="13" spans="1:63" x14ac:dyDescent="0.25">
      <c r="L13" s="553" t="s">
        <v>210</v>
      </c>
      <c r="M13" s="553"/>
      <c r="N13" s="553"/>
      <c r="O13" s="553"/>
      <c r="P13" s="553"/>
      <c r="Q13" s="553"/>
      <c r="R13" s="553"/>
      <c r="S13" s="553"/>
      <c r="AC13" s="293"/>
      <c r="AF13" s="554" t="s">
        <v>231</v>
      </c>
      <c r="AG13" s="554"/>
      <c r="AH13" s="554"/>
      <c r="AI13" s="554"/>
      <c r="AJ13" s="554"/>
      <c r="AK13" s="554"/>
      <c r="AL13" s="554"/>
      <c r="AM13" s="554"/>
      <c r="BD13" s="243" t="s">
        <v>118</v>
      </c>
      <c r="BE13" s="243"/>
      <c r="BF13" s="243"/>
      <c r="BG13" s="243"/>
      <c r="BH13" s="243"/>
      <c r="BI13" s="243"/>
      <c r="BJ13" s="243"/>
      <c r="BK13" s="243"/>
    </row>
    <row r="14" spans="1:63" ht="12.75" customHeight="1" thickBot="1" x14ac:dyDescent="0.3">
      <c r="A14" s="552" t="s">
        <v>171</v>
      </c>
      <c r="B14" s="552"/>
      <c r="C14" s="552"/>
      <c r="D14" s="552"/>
      <c r="E14" s="552"/>
      <c r="F14" s="552"/>
      <c r="G14" s="552"/>
      <c r="H14" s="552"/>
      <c r="I14" s="552"/>
      <c r="J14" s="293"/>
      <c r="T14" s="288"/>
      <c r="U14" s="440" t="s">
        <v>386</v>
      </c>
      <c r="V14" s="440"/>
      <c r="W14" s="440"/>
      <c r="X14" s="440"/>
      <c r="Y14" s="440"/>
      <c r="Z14" s="440"/>
      <c r="AA14" s="440"/>
      <c r="AB14" s="440"/>
      <c r="AC14" s="440"/>
    </row>
    <row r="15" spans="1:63" ht="13.5" customHeight="1" thickBot="1" x14ac:dyDescent="0.55000000000000004">
      <c r="A15" s="301" t="s">
        <v>188</v>
      </c>
      <c r="B15" s="296" t="s">
        <v>101</v>
      </c>
      <c r="C15" s="297" t="s">
        <v>189</v>
      </c>
      <c r="D15" s="298" t="s">
        <v>63</v>
      </c>
      <c r="E15" s="299" t="s">
        <v>59</v>
      </c>
      <c r="F15" s="297" t="s">
        <v>190</v>
      </c>
      <c r="G15" s="297" t="s">
        <v>191</v>
      </c>
      <c r="H15" s="297" t="s">
        <v>192</v>
      </c>
      <c r="I15" s="300" t="s">
        <v>60</v>
      </c>
      <c r="U15" s="449" t="s">
        <v>188</v>
      </c>
      <c r="V15" s="296" t="s">
        <v>102</v>
      </c>
      <c r="W15" s="297" t="s">
        <v>189</v>
      </c>
      <c r="X15" s="298" t="s">
        <v>63</v>
      </c>
      <c r="Y15" s="299" t="s">
        <v>59</v>
      </c>
      <c r="Z15" s="297" t="s">
        <v>190</v>
      </c>
      <c r="AA15" s="297" t="s">
        <v>191</v>
      </c>
      <c r="AB15" s="297" t="s">
        <v>192</v>
      </c>
      <c r="AC15" s="329" t="s">
        <v>60</v>
      </c>
    </row>
    <row r="16" spans="1:63" ht="15.75" thickBot="1" x14ac:dyDescent="0.3">
      <c r="A16" s="264">
        <f t="shared" ref="A16:A23" si="8">(G16-H16)/D16</f>
        <v>4.099171061388975E-3</v>
      </c>
      <c r="B16" s="330">
        <f t="shared" ref="B16:B23" si="9">(C16/(2.5*D16))*100</f>
        <v>38.51581129281081</v>
      </c>
      <c r="C16" s="264">
        <f t="shared" ref="C16:C23" si="10">0.015*1.16*3600*E16</f>
        <v>939.59999999999991</v>
      </c>
      <c r="D16" s="264">
        <f>[1]Sheet2!$BG$16</f>
        <v>975.8070449113261</v>
      </c>
      <c r="E16" s="264">
        <f t="shared" ref="E16:E23" si="11">F16-G16</f>
        <v>15</v>
      </c>
      <c r="F16" s="264">
        <v>29</v>
      </c>
      <c r="G16" s="264">
        <v>14</v>
      </c>
      <c r="H16" s="264">
        <v>10</v>
      </c>
      <c r="I16" s="331">
        <v>0.39583333333333331</v>
      </c>
      <c r="L16" s="423"/>
      <c r="M16" s="288"/>
      <c r="N16" s="288"/>
      <c r="O16" s="288"/>
      <c r="P16" s="288"/>
      <c r="Q16" s="288"/>
      <c r="R16" s="288"/>
      <c r="S16" s="288"/>
      <c r="T16" s="451"/>
      <c r="U16" s="398">
        <f t="shared" ref="U16:U23" si="12">(AA16-AB16)/X16</f>
        <v>4.099171061388975E-3</v>
      </c>
      <c r="V16" s="306">
        <f>(W16/(2.5*X16))*100</f>
        <v>43.651252798518918</v>
      </c>
      <c r="W16" s="264">
        <f t="shared" ref="W16:W23" si="13">0.015*1.16*3600*Y16</f>
        <v>1064.8799999999999</v>
      </c>
      <c r="X16" s="264">
        <f>[1]Sheet2!$BG$16</f>
        <v>975.8070449113261</v>
      </c>
      <c r="Y16" s="264">
        <f>Z16-AA16</f>
        <v>17</v>
      </c>
      <c r="Z16" s="264">
        <v>31</v>
      </c>
      <c r="AA16" s="264">
        <v>14</v>
      </c>
      <c r="AB16" s="264">
        <v>10</v>
      </c>
      <c r="AC16" s="310">
        <v>0.39583333333333331</v>
      </c>
    </row>
    <row r="17" spans="1:39" ht="15.75" thickBot="1" x14ac:dyDescent="0.3">
      <c r="A17" s="264">
        <f t="shared" si="8"/>
        <v>4.5234842687044549E-3</v>
      </c>
      <c r="B17" s="330">
        <f t="shared" si="9"/>
        <v>45.336168734663531</v>
      </c>
      <c r="C17" s="264">
        <f t="shared" si="10"/>
        <v>1127.52</v>
      </c>
      <c r="D17" s="264">
        <f>[1]Sheet2!$BH$16</f>
        <v>994.80836733158776</v>
      </c>
      <c r="E17" s="264">
        <f t="shared" si="11"/>
        <v>18</v>
      </c>
      <c r="F17" s="264">
        <v>33</v>
      </c>
      <c r="G17" s="264">
        <v>15</v>
      </c>
      <c r="H17" s="264">
        <v>10.5</v>
      </c>
      <c r="I17" s="310">
        <v>0.4375</v>
      </c>
      <c r="U17" s="398">
        <f t="shared" si="12"/>
        <v>4.5234842687044549E-3</v>
      </c>
      <c r="V17" s="306">
        <f t="shared" ref="V17:V22" si="14">(W17/(2.5*X17))*100</f>
        <v>50.373520816292803</v>
      </c>
      <c r="W17" s="264">
        <f t="shared" si="13"/>
        <v>1252.8</v>
      </c>
      <c r="X17" s="264">
        <f>[1]Sheet2!$BH$16</f>
        <v>994.80836733158776</v>
      </c>
      <c r="Y17" s="264">
        <f t="shared" ref="Y17:Y23" si="15">Z17-AA17</f>
        <v>20</v>
      </c>
      <c r="Z17" s="264">
        <v>35</v>
      </c>
      <c r="AA17" s="264">
        <v>15</v>
      </c>
      <c r="AB17" s="264">
        <v>10.5</v>
      </c>
      <c r="AC17" s="312">
        <v>0.4375</v>
      </c>
    </row>
    <row r="18" spans="1:39" ht="15.75" thickBot="1" x14ac:dyDescent="0.3">
      <c r="A18" s="264">
        <f t="shared" si="8"/>
        <v>5.0096614796255696E-3</v>
      </c>
      <c r="B18" s="330">
        <f t="shared" si="9"/>
        <v>47.69838965272934</v>
      </c>
      <c r="C18" s="264">
        <f t="shared" si="10"/>
        <v>1190.1599999999999</v>
      </c>
      <c r="D18" s="264">
        <f>[1]Sheet2!$BI$16</f>
        <v>998.07143064159857</v>
      </c>
      <c r="E18" s="264">
        <f t="shared" si="11"/>
        <v>19</v>
      </c>
      <c r="F18" s="264">
        <v>35</v>
      </c>
      <c r="G18" s="264">
        <v>16</v>
      </c>
      <c r="H18" s="264">
        <v>11</v>
      </c>
      <c r="I18" s="312">
        <v>0.47916666666666669</v>
      </c>
      <c r="U18" s="398">
        <f t="shared" si="12"/>
        <v>5.0096614796255696E-3</v>
      </c>
      <c r="V18" s="306">
        <f t="shared" si="14"/>
        <v>53.974493554404248</v>
      </c>
      <c r="W18" s="264">
        <f t="shared" si="13"/>
        <v>1346.7599999999998</v>
      </c>
      <c r="X18" s="264">
        <f>[1]Sheet2!$BI$16</f>
        <v>998.07143064159857</v>
      </c>
      <c r="Y18" s="264">
        <f t="shared" si="15"/>
        <v>21.5</v>
      </c>
      <c r="Z18" s="264">
        <v>37.5</v>
      </c>
      <c r="AA18" s="264">
        <v>16</v>
      </c>
      <c r="AB18" s="264">
        <v>11</v>
      </c>
      <c r="AC18" s="310">
        <v>0.47916666666666669</v>
      </c>
    </row>
    <row r="19" spans="1:39" ht="15.75" thickBot="1" x14ac:dyDescent="0.3">
      <c r="A19" s="264">
        <f t="shared" si="8"/>
        <v>7.0961430063864964E-3</v>
      </c>
      <c r="B19" s="330">
        <f t="shared" si="9"/>
        <v>48.260260345605445</v>
      </c>
      <c r="C19" s="264">
        <f t="shared" si="10"/>
        <v>1190.1599999999999</v>
      </c>
      <c r="D19" s="264">
        <f>[1]Sheet2!$BJ$16</f>
        <v>986.45137135765606</v>
      </c>
      <c r="E19" s="264">
        <f t="shared" si="11"/>
        <v>19</v>
      </c>
      <c r="F19" s="264">
        <v>38</v>
      </c>
      <c r="G19" s="264">
        <v>19</v>
      </c>
      <c r="H19" s="264">
        <v>12</v>
      </c>
      <c r="I19" s="310">
        <v>0.52083333333333337</v>
      </c>
      <c r="U19" s="398">
        <f t="shared" si="12"/>
        <v>7.0961430063864964E-3</v>
      </c>
      <c r="V19" s="306">
        <f t="shared" si="14"/>
        <v>53.340287750406013</v>
      </c>
      <c r="W19" s="264">
        <f t="shared" si="13"/>
        <v>1315.4399999999998</v>
      </c>
      <c r="X19" s="264">
        <f>[1]Sheet2!$BJ$16</f>
        <v>986.45137135765606</v>
      </c>
      <c r="Y19" s="264">
        <f t="shared" si="15"/>
        <v>21</v>
      </c>
      <c r="Z19" s="264">
        <v>40</v>
      </c>
      <c r="AA19" s="264">
        <v>19</v>
      </c>
      <c r="AB19" s="264">
        <v>12</v>
      </c>
      <c r="AC19" s="312">
        <v>0.52083333333333337</v>
      </c>
    </row>
    <row r="20" spans="1:39" ht="15.75" thickBot="1" x14ac:dyDescent="0.3">
      <c r="A20" s="265">
        <f t="shared" si="8"/>
        <v>7.3161987953665282E-3</v>
      </c>
      <c r="B20" s="332">
        <f t="shared" si="9"/>
        <v>49.75684090453386</v>
      </c>
      <c r="C20" s="265">
        <f t="shared" si="10"/>
        <v>1190.1599999999999</v>
      </c>
      <c r="D20" s="265">
        <f>[1]Sheet2!$BK$16</f>
        <v>956.78100005062981</v>
      </c>
      <c r="E20" s="265">
        <f t="shared" si="11"/>
        <v>19</v>
      </c>
      <c r="F20" s="265">
        <v>37</v>
      </c>
      <c r="G20" s="265">
        <v>18</v>
      </c>
      <c r="H20" s="265">
        <v>11</v>
      </c>
      <c r="I20" s="312">
        <v>6.25E-2</v>
      </c>
      <c r="U20" s="398">
        <f t="shared" si="12"/>
        <v>7.3161987953665282E-3</v>
      </c>
      <c r="V20" s="306">
        <f t="shared" si="14"/>
        <v>55.780037435082697</v>
      </c>
      <c r="W20" s="264">
        <f t="shared" si="13"/>
        <v>1334.2319999999997</v>
      </c>
      <c r="X20" s="264">
        <f>[1]Sheet2!$BK$16</f>
        <v>956.78100005062981</v>
      </c>
      <c r="Y20" s="264">
        <f t="shared" si="15"/>
        <v>21.299999999999997</v>
      </c>
      <c r="Z20" s="264">
        <v>39.299999999999997</v>
      </c>
      <c r="AA20" s="264">
        <v>18</v>
      </c>
      <c r="AB20" s="264">
        <v>11</v>
      </c>
      <c r="AC20" s="310">
        <v>0.5625</v>
      </c>
    </row>
    <row r="21" spans="1:39" ht="15.75" thickBot="1" x14ac:dyDescent="0.3">
      <c r="A21" s="333">
        <f t="shared" si="8"/>
        <v>7.7851851289717968E-3</v>
      </c>
      <c r="B21" s="334">
        <f t="shared" si="9"/>
        <v>51.553051056329579</v>
      </c>
      <c r="C21" s="278">
        <f t="shared" si="10"/>
        <v>1158.8399999999999</v>
      </c>
      <c r="D21" s="278">
        <f>[1]Sheet2!$BL$16</f>
        <v>899.14367918499352</v>
      </c>
      <c r="E21" s="278">
        <f t="shared" si="11"/>
        <v>18.5</v>
      </c>
      <c r="F21" s="278">
        <v>36</v>
      </c>
      <c r="G21" s="278">
        <v>17.5</v>
      </c>
      <c r="H21" s="278">
        <v>10.5</v>
      </c>
      <c r="I21" s="335">
        <v>0.10416666666666667</v>
      </c>
      <c r="U21" s="311">
        <f t="shared" si="12"/>
        <v>7.7851851289717968E-3</v>
      </c>
      <c r="V21" s="306">
        <f t="shared" si="14"/>
        <v>57.126353873230073</v>
      </c>
      <c r="W21" s="265">
        <f t="shared" si="13"/>
        <v>1284.1199999999999</v>
      </c>
      <c r="X21" s="265">
        <f>[1]Sheet2!$BL$16</f>
        <v>899.14367918499352</v>
      </c>
      <c r="Y21" s="265">
        <f t="shared" si="15"/>
        <v>20.5</v>
      </c>
      <c r="Z21" s="265">
        <v>38</v>
      </c>
      <c r="AA21" s="265">
        <v>17.5</v>
      </c>
      <c r="AB21" s="265">
        <v>10.5</v>
      </c>
      <c r="AC21" s="312">
        <v>0.60416666666666696</v>
      </c>
    </row>
    <row r="22" spans="1:39" ht="15.75" thickBot="1" x14ac:dyDescent="0.3">
      <c r="A22" s="336">
        <f t="shared" si="8"/>
        <v>8.922285077139434E-3</v>
      </c>
      <c r="B22" s="316">
        <f t="shared" si="9"/>
        <v>57.486027829578589</v>
      </c>
      <c r="C22" s="337">
        <f t="shared" si="10"/>
        <v>1127.52</v>
      </c>
      <c r="D22" s="338">
        <f>[1]Sheet2!$BM$16</f>
        <v>784.55238086208567</v>
      </c>
      <c r="E22" s="269">
        <f t="shared" si="11"/>
        <v>18</v>
      </c>
      <c r="F22" s="269">
        <v>35</v>
      </c>
      <c r="G22" s="269">
        <v>17</v>
      </c>
      <c r="H22" s="339">
        <v>10</v>
      </c>
      <c r="I22" s="310">
        <v>0.14583333333333334</v>
      </c>
      <c r="U22" s="275">
        <f t="shared" si="12"/>
        <v>8.922285077139434E-3</v>
      </c>
      <c r="V22" s="308">
        <f t="shared" si="14"/>
        <v>63.873364255087331</v>
      </c>
      <c r="W22" s="269">
        <f t="shared" si="13"/>
        <v>1252.8</v>
      </c>
      <c r="X22" s="270">
        <f>[1]Sheet2!$BM$16</f>
        <v>784.55238086208567</v>
      </c>
      <c r="Y22" s="270">
        <f t="shared" si="15"/>
        <v>20</v>
      </c>
      <c r="Z22" s="269">
        <v>37</v>
      </c>
      <c r="AA22" s="269">
        <v>17</v>
      </c>
      <c r="AB22" s="269">
        <v>10</v>
      </c>
      <c r="AC22" s="310">
        <v>0.64583333333333304</v>
      </c>
    </row>
    <row r="23" spans="1:39" ht="15.75" thickBot="1" x14ac:dyDescent="0.3">
      <c r="A23" s="337">
        <f t="shared" si="8"/>
        <v>8.922285077139434E-3</v>
      </c>
      <c r="B23" s="339">
        <f t="shared" si="9"/>
        <v>57.486027829578589</v>
      </c>
      <c r="C23" s="337">
        <f t="shared" si="10"/>
        <v>1127.52</v>
      </c>
      <c r="D23" s="338">
        <f>[1]Sheet2!$BM$16</f>
        <v>784.55238086208567</v>
      </c>
      <c r="E23" s="269">
        <f t="shared" si="11"/>
        <v>18</v>
      </c>
      <c r="F23" s="269">
        <v>35</v>
      </c>
      <c r="G23" s="269">
        <v>17</v>
      </c>
      <c r="H23" s="339">
        <v>10</v>
      </c>
      <c r="I23" s="310">
        <v>0.1875</v>
      </c>
      <c r="U23" s="450">
        <f t="shared" si="12"/>
        <v>8.922285077139434E-3</v>
      </c>
      <c r="V23" s="308">
        <f>(W23/(2.5*X23))*100</f>
        <v>62.27653014871013</v>
      </c>
      <c r="W23" s="340">
        <f t="shared" si="13"/>
        <v>1221.4799999999998</v>
      </c>
      <c r="X23" s="337">
        <f>[1]Sheet2!$BM$16</f>
        <v>784.55238086208567</v>
      </c>
      <c r="Y23" s="341">
        <f t="shared" si="15"/>
        <v>19.5</v>
      </c>
      <c r="Z23" s="269">
        <v>36.5</v>
      </c>
      <c r="AA23" s="271">
        <v>17</v>
      </c>
      <c r="AB23" s="269">
        <v>10</v>
      </c>
      <c r="AC23" s="328">
        <v>0.66666666666666663</v>
      </c>
    </row>
    <row r="24" spans="1:39" x14ac:dyDescent="0.25">
      <c r="L24" s="444" t="s">
        <v>152</v>
      </c>
      <c r="M24" s="444"/>
      <c r="N24" s="444"/>
      <c r="O24" s="444"/>
      <c r="P24" s="444"/>
      <c r="Q24" s="444"/>
      <c r="R24" s="444"/>
      <c r="S24" s="444"/>
      <c r="AF24" s="555" t="s">
        <v>232</v>
      </c>
      <c r="AG24" s="555"/>
      <c r="AH24" s="555"/>
      <c r="AI24" s="555"/>
      <c r="AJ24" s="555"/>
      <c r="AK24" s="555"/>
      <c r="AL24" s="555"/>
      <c r="AM24" s="555"/>
    </row>
    <row r="25" spans="1:39" x14ac:dyDescent="0.25">
      <c r="L25" s="288" t="s">
        <v>150</v>
      </c>
      <c r="M25" s="288"/>
      <c r="N25" s="288"/>
      <c r="O25" s="288"/>
      <c r="P25" s="288"/>
      <c r="Q25" s="288"/>
      <c r="R25" s="288"/>
      <c r="S25" s="288"/>
      <c r="AF25" s="554" t="s">
        <v>229</v>
      </c>
      <c r="AG25" s="554"/>
      <c r="AH25" s="554"/>
      <c r="AI25" s="554"/>
      <c r="AJ25" s="554"/>
      <c r="AK25" s="554"/>
      <c r="AL25" s="554"/>
      <c r="AM25" s="554"/>
    </row>
    <row r="26" spans="1:39" x14ac:dyDescent="0.25">
      <c r="L26" s="553" t="s">
        <v>151</v>
      </c>
      <c r="M26" s="553"/>
      <c r="N26" s="553"/>
      <c r="O26" s="553"/>
      <c r="P26" s="553"/>
      <c r="Q26" s="553"/>
      <c r="R26" s="553"/>
      <c r="S26" s="553"/>
      <c r="T26" s="444"/>
      <c r="AF26" s="554" t="s">
        <v>233</v>
      </c>
      <c r="AG26" s="554"/>
      <c r="AH26" s="554"/>
      <c r="AI26" s="554"/>
      <c r="AJ26" s="554"/>
      <c r="AK26" s="554"/>
      <c r="AL26" s="554"/>
      <c r="AM26" s="554"/>
    </row>
    <row r="27" spans="1:39" ht="11.25" customHeight="1" thickBot="1" x14ac:dyDescent="0.3">
      <c r="A27" s="552" t="s">
        <v>172</v>
      </c>
      <c r="B27" s="552"/>
      <c r="C27" s="552"/>
      <c r="D27" s="552"/>
      <c r="E27" s="552"/>
      <c r="F27" s="552"/>
      <c r="G27" s="552"/>
      <c r="H27" s="552"/>
      <c r="I27" s="552"/>
      <c r="U27" s="440" t="s">
        <v>213</v>
      </c>
      <c r="V27" s="440"/>
      <c r="W27" s="440"/>
      <c r="X27" s="440"/>
      <c r="Y27" s="440"/>
      <c r="Z27" s="440"/>
      <c r="AA27" s="440"/>
      <c r="AB27" s="440"/>
      <c r="AC27" s="440"/>
    </row>
    <row r="28" spans="1:39" ht="13.5" customHeight="1" thickBot="1" x14ac:dyDescent="0.55000000000000004">
      <c r="A28" s="301" t="s">
        <v>188</v>
      </c>
      <c r="B28" s="296" t="s">
        <v>101</v>
      </c>
      <c r="C28" s="297" t="s">
        <v>189</v>
      </c>
      <c r="D28" s="298" t="s">
        <v>63</v>
      </c>
      <c r="E28" s="299" t="s">
        <v>59</v>
      </c>
      <c r="F28" s="297" t="s">
        <v>190</v>
      </c>
      <c r="G28" s="297" t="s">
        <v>191</v>
      </c>
      <c r="H28" s="297" t="s">
        <v>192</v>
      </c>
      <c r="I28" s="300" t="s">
        <v>60</v>
      </c>
      <c r="U28" s="377" t="s">
        <v>188</v>
      </c>
      <c r="V28" s="296" t="s">
        <v>102</v>
      </c>
      <c r="W28" s="297" t="s">
        <v>189</v>
      </c>
      <c r="X28" s="298" t="s">
        <v>63</v>
      </c>
      <c r="Y28" s="299" t="s">
        <v>59</v>
      </c>
      <c r="Z28" s="297" t="s">
        <v>190</v>
      </c>
      <c r="AA28" s="297" t="s">
        <v>191</v>
      </c>
      <c r="AB28" s="297" t="s">
        <v>192</v>
      </c>
      <c r="AC28" s="300" t="s">
        <v>60</v>
      </c>
    </row>
    <row r="29" spans="1:39" ht="18.75" customHeight="1" thickBot="1" x14ac:dyDescent="0.3">
      <c r="A29" s="264">
        <f t="shared" ref="A29:A35" si="16">(G29-H29)/D29</f>
        <v>4.099171061388975E-3</v>
      </c>
      <c r="B29" s="330">
        <f t="shared" ref="B29:B35" si="17">C29/(2.5*D29)*100</f>
        <v>35.948090539956759</v>
      </c>
      <c r="C29" s="264">
        <f t="shared" ref="C29:C36" si="18">0.015*1.16*3600*E29</f>
        <v>876.95999999999992</v>
      </c>
      <c r="D29" s="264">
        <f>[1]Sheet2!$BG$19</f>
        <v>975.8070449113261</v>
      </c>
      <c r="E29" s="264">
        <f>F29-G29</f>
        <v>14</v>
      </c>
      <c r="F29" s="264">
        <v>27</v>
      </c>
      <c r="G29" s="264">
        <v>13</v>
      </c>
      <c r="H29" s="264">
        <v>9</v>
      </c>
      <c r="I29" s="303">
        <v>0.39583333333333331</v>
      </c>
      <c r="U29" s="264">
        <f t="shared" ref="U29:U36" si="19">(AA29-AB29)/X29</f>
        <v>4.099171061388975E-3</v>
      </c>
      <c r="V29" s="330">
        <f t="shared" ref="V29:V36" si="20">W29/(2.5*X29)*100</f>
        <v>46.218973551372976</v>
      </c>
      <c r="W29" s="264">
        <f t="shared" ref="W29:W36" si="21">0.015*1.16*3600*Y29</f>
        <v>1127.52</v>
      </c>
      <c r="X29" s="264">
        <f>[1]Sheet2!$BG$19</f>
        <v>975.8070449113261</v>
      </c>
      <c r="Y29" s="264">
        <f>Z29-AA29</f>
        <v>18</v>
      </c>
      <c r="Z29" s="264">
        <v>31</v>
      </c>
      <c r="AA29" s="264">
        <v>13</v>
      </c>
      <c r="AB29" s="264">
        <v>9</v>
      </c>
      <c r="AC29" s="331">
        <v>0.39583333333333331</v>
      </c>
    </row>
    <row r="30" spans="1:39" ht="15.75" thickBot="1" x14ac:dyDescent="0.3">
      <c r="A30" s="264">
        <f t="shared" si="16"/>
        <v>4.5234842687044549E-3</v>
      </c>
      <c r="B30" s="330">
        <f t="shared" si="17"/>
        <v>37.780140612219604</v>
      </c>
      <c r="C30" s="264">
        <f t="shared" si="18"/>
        <v>939.59999999999991</v>
      </c>
      <c r="D30" s="264">
        <f>[1]Sheet2!$BH$19</f>
        <v>994.80836733158776</v>
      </c>
      <c r="E30" s="264">
        <f t="shared" ref="E30:E35" si="22">F30-G30</f>
        <v>15</v>
      </c>
      <c r="F30" s="264">
        <v>29</v>
      </c>
      <c r="G30" s="264">
        <v>14</v>
      </c>
      <c r="H30" s="264">
        <v>9.5</v>
      </c>
      <c r="I30" s="307">
        <v>0.4375</v>
      </c>
      <c r="U30" s="264">
        <f t="shared" si="19"/>
        <v>4.5234842687044549E-3</v>
      </c>
      <c r="V30" s="330">
        <f t="shared" si="20"/>
        <v>49.114182795885483</v>
      </c>
      <c r="W30" s="264">
        <f t="shared" si="21"/>
        <v>1221.4799999999998</v>
      </c>
      <c r="X30" s="264">
        <f>[1]Sheet2!$BH$19</f>
        <v>994.80836733158776</v>
      </c>
      <c r="Y30" s="264">
        <f t="shared" ref="Y30:Y36" si="23">Z30-AA30</f>
        <v>19.5</v>
      </c>
      <c r="Z30" s="264">
        <v>33.5</v>
      </c>
      <c r="AA30" s="264">
        <v>14</v>
      </c>
      <c r="AB30" s="264">
        <v>9.5</v>
      </c>
      <c r="AC30" s="310">
        <v>0.4375</v>
      </c>
    </row>
    <row r="31" spans="1:39" ht="15.75" thickBot="1" x14ac:dyDescent="0.3">
      <c r="A31" s="264">
        <f t="shared" si="16"/>
        <v>4.8092750204405477E-3</v>
      </c>
      <c r="B31" s="330">
        <f t="shared" si="17"/>
        <v>43.932727311724385</v>
      </c>
      <c r="C31" s="264">
        <f t="shared" si="18"/>
        <v>1096.1999999999998</v>
      </c>
      <c r="D31" s="264">
        <f>[1]Sheet2!$BI$19</f>
        <v>998.07143064159857</v>
      </c>
      <c r="E31" s="264">
        <f t="shared" si="22"/>
        <v>17.5</v>
      </c>
      <c r="F31" s="264">
        <v>33</v>
      </c>
      <c r="G31" s="264">
        <v>15.5</v>
      </c>
      <c r="H31" s="264">
        <v>10.7</v>
      </c>
      <c r="I31" s="309">
        <v>0.47916666666666669</v>
      </c>
      <c r="U31" s="264">
        <f t="shared" si="19"/>
        <v>4.8092750204405477E-3</v>
      </c>
      <c r="V31" s="330">
        <f t="shared" si="20"/>
        <v>51.46405199373428</v>
      </c>
      <c r="W31" s="264">
        <f t="shared" si="21"/>
        <v>1284.1199999999999</v>
      </c>
      <c r="X31" s="264">
        <f>[1]Sheet2!$BI$19</f>
        <v>998.07143064159857</v>
      </c>
      <c r="Y31" s="264">
        <f t="shared" si="23"/>
        <v>20.5</v>
      </c>
      <c r="Z31" s="264">
        <v>36</v>
      </c>
      <c r="AA31" s="264">
        <v>15.5</v>
      </c>
      <c r="AB31" s="264">
        <v>10.7</v>
      </c>
      <c r="AC31" s="312">
        <v>0.47916666666666669</v>
      </c>
    </row>
    <row r="32" spans="1:39" ht="15.75" thickBot="1" x14ac:dyDescent="0.3">
      <c r="A32" s="264">
        <f t="shared" si="16"/>
        <v>6.0824082911884259E-3</v>
      </c>
      <c r="B32" s="330">
        <f t="shared" si="17"/>
        <v>49.530267196805582</v>
      </c>
      <c r="C32" s="264">
        <f t="shared" si="18"/>
        <v>1221.4799999999998</v>
      </c>
      <c r="D32" s="264">
        <f>[1]Sheet2!$BJ$19</f>
        <v>986.45137135765606</v>
      </c>
      <c r="E32" s="264">
        <f t="shared" si="22"/>
        <v>19.5</v>
      </c>
      <c r="F32" s="264">
        <v>36.5</v>
      </c>
      <c r="G32" s="264">
        <v>17</v>
      </c>
      <c r="H32" s="264">
        <v>11</v>
      </c>
      <c r="I32" s="323">
        <v>0.52083333333333337</v>
      </c>
      <c r="U32" s="264">
        <f t="shared" si="19"/>
        <v>6.0824082911884259E-3</v>
      </c>
      <c r="V32" s="330">
        <f t="shared" si="20"/>
        <v>57.65831104448651</v>
      </c>
      <c r="W32" s="264">
        <f t="shared" si="21"/>
        <v>1421.9280000000001</v>
      </c>
      <c r="X32" s="264">
        <f>[1]Sheet2!$BJ$19</f>
        <v>986.45137135765606</v>
      </c>
      <c r="Y32" s="264">
        <f t="shared" si="23"/>
        <v>22.700000000000003</v>
      </c>
      <c r="Z32" s="264">
        <v>39.700000000000003</v>
      </c>
      <c r="AA32" s="264">
        <v>17</v>
      </c>
      <c r="AB32" s="264">
        <v>11</v>
      </c>
      <c r="AC32" s="310">
        <v>0.52083333333333337</v>
      </c>
    </row>
    <row r="33" spans="1:39" ht="15.75" thickBot="1" x14ac:dyDescent="0.3">
      <c r="A33" s="264">
        <f t="shared" si="16"/>
        <v>6.5845789158298744E-3</v>
      </c>
      <c r="B33" s="330">
        <f t="shared" si="17"/>
        <v>50.018719014557732</v>
      </c>
      <c r="C33" s="264">
        <f t="shared" si="18"/>
        <v>1196.424</v>
      </c>
      <c r="D33" s="264">
        <f>[1]Sheet2!$BK$19</f>
        <v>956.78100005062981</v>
      </c>
      <c r="E33" s="264">
        <f t="shared" si="22"/>
        <v>19.100000000000001</v>
      </c>
      <c r="F33" s="264">
        <v>36</v>
      </c>
      <c r="G33" s="264">
        <v>16.899999999999999</v>
      </c>
      <c r="H33" s="264">
        <v>10.6</v>
      </c>
      <c r="I33" s="313">
        <v>0.5625</v>
      </c>
      <c r="U33" s="264">
        <f t="shared" si="19"/>
        <v>6.5845789158298744E-3</v>
      </c>
      <c r="V33" s="330">
        <f t="shared" si="20"/>
        <v>56.565671765154292</v>
      </c>
      <c r="W33" s="264">
        <f t="shared" si="21"/>
        <v>1353.0239999999999</v>
      </c>
      <c r="X33" s="264">
        <f>[1]Sheet2!$BK$19</f>
        <v>956.78100005062981</v>
      </c>
      <c r="Y33" s="264">
        <f t="shared" si="23"/>
        <v>21.6</v>
      </c>
      <c r="Z33" s="264">
        <v>38.5</v>
      </c>
      <c r="AA33" s="264">
        <v>16.899999999999999</v>
      </c>
      <c r="AB33" s="264">
        <v>10.6</v>
      </c>
      <c r="AC33" s="312">
        <v>0.5625</v>
      </c>
    </row>
    <row r="34" spans="1:39" ht="15.75" thickBot="1" x14ac:dyDescent="0.3">
      <c r="A34" s="264">
        <f t="shared" si="16"/>
        <v>7.4515343377301478E-3</v>
      </c>
      <c r="B34" s="330">
        <f t="shared" si="17"/>
        <v>50.99572077463953</v>
      </c>
      <c r="C34" s="264">
        <f t="shared" si="18"/>
        <v>1146.3119999999999</v>
      </c>
      <c r="D34" s="264">
        <f>[1]Sheet2!$BL$19</f>
        <v>899.14367918499352</v>
      </c>
      <c r="E34" s="264">
        <f t="shared" si="22"/>
        <v>18.3</v>
      </c>
      <c r="F34" s="264">
        <v>35</v>
      </c>
      <c r="G34" s="264">
        <v>16.7</v>
      </c>
      <c r="H34" s="264">
        <v>10</v>
      </c>
      <c r="I34" s="309">
        <v>0.60416666666666696</v>
      </c>
      <c r="U34" s="264">
        <f t="shared" si="19"/>
        <v>7.4515343377301478E-3</v>
      </c>
      <c r="V34" s="330">
        <f t="shared" si="20"/>
        <v>59.355674999990271</v>
      </c>
      <c r="W34" s="264">
        <f t="shared" si="21"/>
        <v>1334.232</v>
      </c>
      <c r="X34" s="264">
        <f>[1]Sheet2!$BL$19</f>
        <v>899.14367918499352</v>
      </c>
      <c r="Y34" s="264">
        <f t="shared" si="23"/>
        <v>21.3</v>
      </c>
      <c r="Z34" s="264">
        <v>38</v>
      </c>
      <c r="AA34" s="264">
        <v>16.7</v>
      </c>
      <c r="AB34" s="264">
        <v>10</v>
      </c>
      <c r="AC34" s="310">
        <v>0.60416666666666696</v>
      </c>
    </row>
    <row r="35" spans="1:39" ht="15.75" thickBot="1" x14ac:dyDescent="0.3">
      <c r="A35" s="264">
        <f t="shared" si="16"/>
        <v>8.9222850771394357E-3</v>
      </c>
      <c r="B35" s="330">
        <f t="shared" si="17"/>
        <v>55.569826901925957</v>
      </c>
      <c r="C35" s="264">
        <f t="shared" si="18"/>
        <v>1089.9359999999997</v>
      </c>
      <c r="D35" s="264">
        <f>[1]Sheet2!$BM$19</f>
        <v>784.55238086208567</v>
      </c>
      <c r="E35" s="264">
        <f t="shared" si="22"/>
        <v>17.399999999999999</v>
      </c>
      <c r="F35" s="264">
        <v>34</v>
      </c>
      <c r="G35" s="264">
        <v>16.600000000000001</v>
      </c>
      <c r="H35" s="264">
        <v>9.6</v>
      </c>
      <c r="I35" s="323">
        <v>0.64583333333333304</v>
      </c>
      <c r="U35" s="264">
        <f t="shared" si="19"/>
        <v>8.9222850771394357E-3</v>
      </c>
      <c r="V35" s="330">
        <f t="shared" si="20"/>
        <v>66.747665646566247</v>
      </c>
      <c r="W35" s="264">
        <f t="shared" si="21"/>
        <v>1309.1759999999997</v>
      </c>
      <c r="X35" s="264">
        <f>[1]Sheet2!$BM$19</f>
        <v>784.55238086208567</v>
      </c>
      <c r="Y35" s="264">
        <f t="shared" si="23"/>
        <v>20.9</v>
      </c>
      <c r="Z35" s="264">
        <v>37.5</v>
      </c>
      <c r="AA35" s="264">
        <v>16.600000000000001</v>
      </c>
      <c r="AB35" s="264">
        <v>9.6</v>
      </c>
      <c r="AC35" s="312">
        <v>0.64583333333333304</v>
      </c>
      <c r="AE35" s="347"/>
      <c r="AF35" s="347"/>
      <c r="AG35" s="347"/>
    </row>
    <row r="36" spans="1:39" ht="15.75" thickBot="1" x14ac:dyDescent="0.3">
      <c r="A36" s="264">
        <f>(G36-H36)/D36</f>
        <v>1.0314346273211195E-2</v>
      </c>
      <c r="B36" s="330">
        <f>C36/(2.5*D36)*100</f>
        <v>59.071145193503924</v>
      </c>
      <c r="C36" s="264">
        <f t="shared" si="18"/>
        <v>1002.2399999999999</v>
      </c>
      <c r="D36" s="264">
        <f>[1]Sheet2!$BN$19</f>
        <v>678.66637541350156</v>
      </c>
      <c r="E36" s="264">
        <f>F36-G36</f>
        <v>16</v>
      </c>
      <c r="F36" s="264">
        <v>32</v>
      </c>
      <c r="G36" s="264">
        <v>16</v>
      </c>
      <c r="H36" s="264">
        <v>9</v>
      </c>
      <c r="I36" s="323">
        <v>0.66666666666666663</v>
      </c>
      <c r="U36" s="264">
        <f t="shared" si="19"/>
        <v>1.0314346273211195E-2</v>
      </c>
      <c r="V36" s="330">
        <f t="shared" si="20"/>
        <v>77.530878066473903</v>
      </c>
      <c r="W36" s="264">
        <f t="shared" si="21"/>
        <v>1315.4399999999998</v>
      </c>
      <c r="X36" s="264">
        <f>[1]Sheet2!$BN$19</f>
        <v>678.66637541350156</v>
      </c>
      <c r="Y36" s="264">
        <f t="shared" si="23"/>
        <v>21</v>
      </c>
      <c r="Z36" s="264">
        <v>37</v>
      </c>
      <c r="AA36" s="264">
        <v>16</v>
      </c>
      <c r="AB36" s="264">
        <v>9</v>
      </c>
      <c r="AC36" s="310">
        <v>0.66666666666666663</v>
      </c>
    </row>
    <row r="37" spans="1:39" x14ac:dyDescent="0.25">
      <c r="L37" s="444" t="s">
        <v>194</v>
      </c>
      <c r="M37" s="444"/>
      <c r="N37" s="444"/>
      <c r="O37" s="444"/>
      <c r="P37" s="444"/>
      <c r="Q37" s="444"/>
      <c r="R37" s="444"/>
      <c r="S37" s="444"/>
      <c r="AF37" s="555" t="s">
        <v>234</v>
      </c>
      <c r="AG37" s="555"/>
      <c r="AH37" s="555"/>
      <c r="AI37" s="555"/>
      <c r="AJ37" s="555"/>
      <c r="AK37" s="555"/>
      <c r="AL37" s="555"/>
      <c r="AM37" s="555"/>
    </row>
    <row r="38" spans="1:39" x14ac:dyDescent="0.25">
      <c r="L38" s="288" t="s">
        <v>150</v>
      </c>
      <c r="M38" s="288"/>
      <c r="N38" s="288"/>
      <c r="O38" s="288"/>
      <c r="P38" s="288"/>
      <c r="Q38" s="288"/>
      <c r="R38" s="288"/>
      <c r="S38" s="288"/>
      <c r="AF38" s="554" t="s">
        <v>229</v>
      </c>
      <c r="AG38" s="554"/>
      <c r="AH38" s="554"/>
      <c r="AI38" s="554"/>
      <c r="AJ38" s="554"/>
      <c r="AK38" s="554"/>
      <c r="AL38" s="554"/>
      <c r="AM38" s="554"/>
    </row>
    <row r="39" spans="1:39" x14ac:dyDescent="0.25">
      <c r="L39" s="553" t="s">
        <v>210</v>
      </c>
      <c r="M39" s="553"/>
      <c r="N39" s="553"/>
      <c r="O39" s="553"/>
      <c r="P39" s="553"/>
      <c r="Q39" s="553"/>
      <c r="R39" s="553"/>
      <c r="S39" s="553"/>
      <c r="AF39" s="554" t="s">
        <v>235</v>
      </c>
      <c r="AG39" s="554"/>
      <c r="AH39" s="554"/>
      <c r="AI39" s="554"/>
      <c r="AJ39" s="554"/>
      <c r="AK39" s="554"/>
      <c r="AL39" s="554"/>
      <c r="AM39" s="554"/>
    </row>
    <row r="40" spans="1:39" ht="18" customHeight="1" thickBot="1" x14ac:dyDescent="0.3">
      <c r="A40" s="552" t="s">
        <v>173</v>
      </c>
      <c r="B40" s="552"/>
      <c r="C40" s="552"/>
      <c r="D40" s="552"/>
      <c r="E40" s="552"/>
      <c r="F40" s="552"/>
      <c r="G40" s="552"/>
      <c r="H40" s="552"/>
      <c r="I40" s="552"/>
      <c r="T40" s="444"/>
    </row>
    <row r="41" spans="1:39" ht="11.25" customHeight="1" thickBot="1" x14ac:dyDescent="0.55000000000000004">
      <c r="A41" s="343" t="s">
        <v>188</v>
      </c>
      <c r="B41" s="296" t="s">
        <v>101</v>
      </c>
      <c r="C41" s="344" t="s">
        <v>189</v>
      </c>
      <c r="D41" s="298" t="s">
        <v>63</v>
      </c>
      <c r="E41" s="345" t="s">
        <v>59</v>
      </c>
      <c r="F41" s="344" t="s">
        <v>190</v>
      </c>
      <c r="G41" s="344" t="s">
        <v>191</v>
      </c>
      <c r="H41" s="344" t="s">
        <v>192</v>
      </c>
      <c r="I41" s="346" t="s">
        <v>60</v>
      </c>
      <c r="T41" s="288"/>
      <c r="U41" s="440" t="s">
        <v>214</v>
      </c>
      <c r="V41" s="440"/>
      <c r="W41" s="440"/>
      <c r="X41" s="440"/>
      <c r="Y41" s="440"/>
      <c r="Z41" s="440"/>
      <c r="AA41" s="440"/>
      <c r="AB41" s="440"/>
      <c r="AC41" s="440"/>
    </row>
    <row r="42" spans="1:39" ht="12.75" customHeight="1" thickBot="1" x14ac:dyDescent="0.55000000000000004">
      <c r="A42" s="348">
        <f t="shared" ref="A42:A49" si="24">(G42-H42)/D42</f>
        <v>1.3316110327739436E-3</v>
      </c>
      <c r="B42" s="330">
        <f t="shared" ref="B42:B49" si="25">C42/(2.5*D42)*100</f>
        <v>30.798319418938995</v>
      </c>
      <c r="C42" s="264">
        <f t="shared" ref="C42:C49" si="26">0.015*1.16*3600*E42</f>
        <v>751.68</v>
      </c>
      <c r="D42" s="264">
        <f>[1]Sheet2!$BG$23</f>
        <v>976.26106122889928</v>
      </c>
      <c r="E42" s="264">
        <f t="shared" ref="E42:E49" si="27">F42-G42</f>
        <v>12</v>
      </c>
      <c r="F42" s="264">
        <v>23</v>
      </c>
      <c r="G42" s="264">
        <v>11</v>
      </c>
      <c r="H42" s="264">
        <v>9.6999999999999993</v>
      </c>
      <c r="I42" s="349">
        <v>0.39583333333333331</v>
      </c>
      <c r="K42" s="289"/>
      <c r="U42" s="343" t="s">
        <v>188</v>
      </c>
      <c r="V42" s="296" t="s">
        <v>102</v>
      </c>
      <c r="W42" s="344" t="s">
        <v>189</v>
      </c>
      <c r="X42" s="298" t="s">
        <v>63</v>
      </c>
      <c r="Y42" s="345" t="s">
        <v>59</v>
      </c>
      <c r="Z42" s="344" t="s">
        <v>190</v>
      </c>
      <c r="AA42" s="344" t="s">
        <v>191</v>
      </c>
      <c r="AB42" s="344" t="s">
        <v>192</v>
      </c>
      <c r="AC42" s="346" t="s">
        <v>60</v>
      </c>
    </row>
    <row r="43" spans="1:39" ht="15.75" thickBot="1" x14ac:dyDescent="0.3">
      <c r="A43" s="348">
        <f t="shared" si="24"/>
        <v>2.4102230780755685E-3</v>
      </c>
      <c r="B43" s="330">
        <f t="shared" si="25"/>
        <v>33.466429483694903</v>
      </c>
      <c r="C43" s="264">
        <f t="shared" si="26"/>
        <v>833.11199999999997</v>
      </c>
      <c r="D43" s="264">
        <f>[1]Sheet2!$BH$23</f>
        <v>995.75845150245073</v>
      </c>
      <c r="E43" s="264">
        <f t="shared" si="27"/>
        <v>13.3</v>
      </c>
      <c r="F43" s="264">
        <v>26</v>
      </c>
      <c r="G43" s="264">
        <v>12.7</v>
      </c>
      <c r="H43" s="264">
        <v>10.3</v>
      </c>
      <c r="I43" s="349">
        <v>0.4375</v>
      </c>
      <c r="L43" s="423"/>
      <c r="M43" s="423"/>
      <c r="N43" s="423"/>
      <c r="O43" s="423"/>
      <c r="P43" s="423"/>
      <c r="Q43" s="423"/>
      <c r="R43" s="423"/>
      <c r="U43" s="348">
        <f t="shared" ref="U43:U50" si="28">(AA43-AB43)/X43</f>
        <v>1.3316110327739436E-3</v>
      </c>
      <c r="V43" s="330">
        <f t="shared" ref="V43:V50" si="29">W43/(2.5*X43)*100</f>
        <v>53.897058983143239</v>
      </c>
      <c r="W43" s="264">
        <f t="shared" ref="W43:W50" si="30">0.015*1.16*3600*Y43</f>
        <v>1315.4399999999998</v>
      </c>
      <c r="X43" s="264">
        <f>[1]Sheet2!$BG$23</f>
        <v>976.26106122889928</v>
      </c>
      <c r="Y43" s="264">
        <f t="shared" ref="Y43:Y50" si="31">Z43-AA43</f>
        <v>21</v>
      </c>
      <c r="Z43" s="264">
        <v>32</v>
      </c>
      <c r="AA43" s="264">
        <v>11</v>
      </c>
      <c r="AB43" s="264">
        <v>9.6999999999999993</v>
      </c>
      <c r="AC43" s="350">
        <v>0.39583333333333331</v>
      </c>
    </row>
    <row r="44" spans="1:39" ht="15.75" thickBot="1" x14ac:dyDescent="0.3">
      <c r="A44" s="348">
        <f t="shared" si="24"/>
        <v>2.401228563284221E-3</v>
      </c>
      <c r="B44" s="330">
        <f t="shared" si="25"/>
        <v>40.360810183106501</v>
      </c>
      <c r="C44" s="264">
        <f t="shared" si="26"/>
        <v>1008.504</v>
      </c>
      <c r="D44" s="264">
        <f>[1]Sheet2!$BI$23</f>
        <v>999.48836054051412</v>
      </c>
      <c r="E44" s="264">
        <f t="shared" si="27"/>
        <v>16.100000000000001</v>
      </c>
      <c r="F44" s="264">
        <v>30</v>
      </c>
      <c r="G44" s="264">
        <v>13.9</v>
      </c>
      <c r="H44" s="264">
        <v>11.5</v>
      </c>
      <c r="I44" s="349">
        <v>0.47916666666666669</v>
      </c>
      <c r="U44" s="348">
        <f t="shared" si="28"/>
        <v>2.4102230780755685E-3</v>
      </c>
      <c r="V44" s="330">
        <f t="shared" si="29"/>
        <v>53.596612631782058</v>
      </c>
      <c r="W44" s="264">
        <f t="shared" si="30"/>
        <v>1334.232</v>
      </c>
      <c r="X44" s="264">
        <f>[1]Sheet2!$BH$23</f>
        <v>995.75845150245073</v>
      </c>
      <c r="Y44" s="264">
        <f t="shared" si="31"/>
        <v>21.3</v>
      </c>
      <c r="Z44" s="264">
        <v>34</v>
      </c>
      <c r="AA44" s="264">
        <v>12.7</v>
      </c>
      <c r="AB44" s="264">
        <v>10.3</v>
      </c>
      <c r="AC44" s="350">
        <v>0.4375</v>
      </c>
    </row>
    <row r="45" spans="1:39" ht="15.75" thickBot="1" x14ac:dyDescent="0.3">
      <c r="A45" s="348">
        <f t="shared" si="24"/>
        <v>3.0351225711912795E-3</v>
      </c>
      <c r="B45" s="330">
        <f t="shared" si="25"/>
        <v>45.628818686261212</v>
      </c>
      <c r="C45" s="264">
        <f t="shared" si="26"/>
        <v>1127.52</v>
      </c>
      <c r="D45" s="264">
        <f>[1]Sheet2!$BJ$23</f>
        <v>988.42795624642804</v>
      </c>
      <c r="E45" s="264">
        <f t="shared" si="27"/>
        <v>18</v>
      </c>
      <c r="F45" s="264">
        <v>34</v>
      </c>
      <c r="G45" s="264">
        <v>16</v>
      </c>
      <c r="H45" s="264">
        <v>13</v>
      </c>
      <c r="I45" s="349">
        <v>0.52083333333333337</v>
      </c>
      <c r="U45" s="348">
        <f t="shared" si="28"/>
        <v>2.401228563284221E-3</v>
      </c>
      <c r="V45" s="330">
        <f t="shared" si="29"/>
        <v>57.908988523587581</v>
      </c>
      <c r="W45" s="264">
        <f t="shared" si="30"/>
        <v>1446.9839999999999</v>
      </c>
      <c r="X45" s="264">
        <f>[1]Sheet2!$BI$23</f>
        <v>999.48836054051412</v>
      </c>
      <c r="Y45" s="264">
        <f t="shared" si="31"/>
        <v>23.1</v>
      </c>
      <c r="Z45" s="264">
        <v>37</v>
      </c>
      <c r="AA45" s="264">
        <v>13.9</v>
      </c>
      <c r="AB45" s="264">
        <v>11.5</v>
      </c>
      <c r="AC45" s="350">
        <v>0.47916666666666669</v>
      </c>
    </row>
    <row r="46" spans="1:39" ht="15.75" thickBot="1" x14ac:dyDescent="0.3">
      <c r="A46" s="348">
        <f t="shared" si="24"/>
        <v>3.9600798696256623E-3</v>
      </c>
      <c r="B46" s="330">
        <f t="shared" si="25"/>
        <v>41.778425774038134</v>
      </c>
      <c r="C46" s="264">
        <f t="shared" si="26"/>
        <v>1002.2399999999999</v>
      </c>
      <c r="D46" s="264">
        <f>[1]Sheet2!$BK$23</f>
        <v>959.57660580194465</v>
      </c>
      <c r="E46" s="264">
        <f t="shared" si="27"/>
        <v>16</v>
      </c>
      <c r="F46" s="264">
        <v>33</v>
      </c>
      <c r="G46" s="264">
        <v>17</v>
      </c>
      <c r="H46" s="264">
        <v>13.2</v>
      </c>
      <c r="I46" s="349">
        <v>0.5625</v>
      </c>
      <c r="U46" s="348">
        <f t="shared" si="28"/>
        <v>3.0351225711912795E-3</v>
      </c>
      <c r="V46" s="330">
        <f t="shared" si="29"/>
        <v>60.838424915014954</v>
      </c>
      <c r="W46" s="264">
        <f t="shared" si="30"/>
        <v>1503.36</v>
      </c>
      <c r="X46" s="264">
        <f>[1]Sheet2!$BJ$23</f>
        <v>988.42795624642804</v>
      </c>
      <c r="Y46" s="264">
        <f t="shared" si="31"/>
        <v>24</v>
      </c>
      <c r="Z46" s="264">
        <v>40</v>
      </c>
      <c r="AA46" s="264">
        <v>16</v>
      </c>
      <c r="AB46" s="264">
        <v>13</v>
      </c>
      <c r="AC46" s="350">
        <v>0.52083333333333337</v>
      </c>
    </row>
    <row r="47" spans="1:39" ht="15.75" thickBot="1" x14ac:dyDescent="0.3">
      <c r="A47" s="348">
        <f t="shared" si="24"/>
        <v>6.4202409166873361E-3</v>
      </c>
      <c r="B47" s="330">
        <f t="shared" si="25"/>
        <v>39.384325879326781</v>
      </c>
      <c r="C47" s="264">
        <f t="shared" si="26"/>
        <v>889.48799999999983</v>
      </c>
      <c r="D47" s="264">
        <f>[1]Sheet2!$BL$23</f>
        <v>903.39289058838585</v>
      </c>
      <c r="E47" s="264">
        <f t="shared" si="27"/>
        <v>14.2</v>
      </c>
      <c r="F47" s="264">
        <v>32</v>
      </c>
      <c r="G47" s="264">
        <v>17.8</v>
      </c>
      <c r="H47" s="264">
        <v>12</v>
      </c>
      <c r="I47" s="349">
        <v>0.60416666666666596</v>
      </c>
      <c r="U47" s="348">
        <f t="shared" si="28"/>
        <v>3.9600798696256623E-3</v>
      </c>
      <c r="V47" s="330">
        <f t="shared" si="29"/>
        <v>59.012026405828877</v>
      </c>
      <c r="W47" s="264">
        <f t="shared" si="30"/>
        <v>1415.664</v>
      </c>
      <c r="X47" s="264">
        <f>[1]Sheet2!$BK$23</f>
        <v>959.57660580194465</v>
      </c>
      <c r="Y47" s="264">
        <f t="shared" si="31"/>
        <v>22.6</v>
      </c>
      <c r="Z47" s="264">
        <v>39.6</v>
      </c>
      <c r="AA47" s="264">
        <v>17</v>
      </c>
      <c r="AB47" s="264">
        <v>13.2</v>
      </c>
      <c r="AC47" s="350">
        <v>0.5625</v>
      </c>
    </row>
    <row r="48" spans="1:39" ht="15.75" thickBot="1" x14ac:dyDescent="0.3">
      <c r="A48" s="351">
        <f t="shared" si="24"/>
        <v>6.3119105691965618E-3</v>
      </c>
      <c r="B48" s="332">
        <f t="shared" si="25"/>
        <v>45.863857054318821</v>
      </c>
      <c r="C48" s="265">
        <f t="shared" si="26"/>
        <v>908.27999999999986</v>
      </c>
      <c r="D48" s="265">
        <f>[1]Sheet2!$BM$23</f>
        <v>792.15317536358032</v>
      </c>
      <c r="E48" s="265">
        <f t="shared" si="27"/>
        <v>14.5</v>
      </c>
      <c r="F48" s="265">
        <v>31</v>
      </c>
      <c r="G48" s="265">
        <v>16.5</v>
      </c>
      <c r="H48" s="265">
        <v>11.5</v>
      </c>
      <c r="I48" s="349">
        <v>0.64583333333333304</v>
      </c>
      <c r="U48" s="348">
        <f t="shared" si="28"/>
        <v>6.4202409166873361E-3</v>
      </c>
      <c r="V48" s="330">
        <f t="shared" si="29"/>
        <v>58.799134411389289</v>
      </c>
      <c r="W48" s="264">
        <f t="shared" si="30"/>
        <v>1327.9679999999998</v>
      </c>
      <c r="X48" s="264">
        <f>[1]Sheet2!$BL$23</f>
        <v>903.39289058838585</v>
      </c>
      <c r="Y48" s="264">
        <f t="shared" si="31"/>
        <v>21.2</v>
      </c>
      <c r="Z48" s="264">
        <v>39</v>
      </c>
      <c r="AA48" s="264">
        <v>17.8</v>
      </c>
      <c r="AB48" s="264">
        <v>12</v>
      </c>
      <c r="AC48" s="350">
        <v>0.60416666666666596</v>
      </c>
    </row>
    <row r="49" spans="1:39" ht="15.75" thickBot="1" x14ac:dyDescent="0.3">
      <c r="A49" s="352">
        <f t="shared" si="24"/>
        <v>7.2444575880672738E-3</v>
      </c>
      <c r="B49" s="353">
        <f t="shared" si="25"/>
        <v>50.824796211451805</v>
      </c>
      <c r="C49" s="353">
        <f t="shared" si="26"/>
        <v>876.95999999999992</v>
      </c>
      <c r="D49" s="354">
        <f>[1]Sheet2!$BN$23</f>
        <v>690.18279687850782</v>
      </c>
      <c r="E49" s="353">
        <f t="shared" si="27"/>
        <v>14</v>
      </c>
      <c r="F49" s="353">
        <v>30</v>
      </c>
      <c r="G49" s="353">
        <v>16</v>
      </c>
      <c r="H49" s="353">
        <v>11</v>
      </c>
      <c r="I49" s="355">
        <v>0.66666666666666663</v>
      </c>
      <c r="U49" s="351">
        <f t="shared" si="28"/>
        <v>6.3119105691965618E-3</v>
      </c>
      <c r="V49" s="332">
        <f t="shared" si="29"/>
        <v>69.586541737587169</v>
      </c>
      <c r="W49" s="265">
        <f t="shared" si="30"/>
        <v>1378.08</v>
      </c>
      <c r="X49" s="265">
        <f>[1]Sheet2!$BM$23</f>
        <v>792.15317536358032</v>
      </c>
      <c r="Y49" s="265">
        <f t="shared" si="31"/>
        <v>22</v>
      </c>
      <c r="Z49" s="265">
        <v>38.5</v>
      </c>
      <c r="AA49" s="265">
        <v>16.5</v>
      </c>
      <c r="AB49" s="265">
        <v>11.5</v>
      </c>
      <c r="AC49" s="350">
        <v>0.64583333333333304</v>
      </c>
    </row>
    <row r="50" spans="1:39" ht="15.75" thickBot="1" x14ac:dyDescent="0.3">
      <c r="L50" s="447" t="s">
        <v>156</v>
      </c>
      <c r="M50" s="447"/>
      <c r="N50" s="447"/>
      <c r="O50" s="447"/>
      <c r="P50" s="447"/>
      <c r="Q50" s="447"/>
      <c r="R50" s="447"/>
      <c r="S50" s="447"/>
      <c r="U50" s="352">
        <f t="shared" si="28"/>
        <v>7.2444575880672738E-3</v>
      </c>
      <c r="V50" s="353">
        <f t="shared" si="29"/>
        <v>78.778434127750302</v>
      </c>
      <c r="W50" s="353">
        <f t="shared" si="30"/>
        <v>1359.288</v>
      </c>
      <c r="X50" s="354">
        <f>[1]Sheet2!$BN$23</f>
        <v>690.18279687850782</v>
      </c>
      <c r="Y50" s="353">
        <f t="shared" si="31"/>
        <v>21.700000000000003</v>
      </c>
      <c r="Z50" s="353">
        <v>37.700000000000003</v>
      </c>
      <c r="AA50" s="353">
        <v>16</v>
      </c>
      <c r="AB50" s="353">
        <v>11</v>
      </c>
      <c r="AC50" s="356">
        <v>0.66666666666666663</v>
      </c>
    </row>
    <row r="51" spans="1:39" ht="19.5" customHeight="1" x14ac:dyDescent="0.25">
      <c r="L51" s="288" t="s">
        <v>150</v>
      </c>
      <c r="M51" s="288"/>
      <c r="N51" s="288"/>
      <c r="O51" s="288"/>
      <c r="P51" s="288"/>
      <c r="Q51" s="288"/>
      <c r="R51" s="288"/>
      <c r="S51" s="288"/>
      <c r="AF51" s="555" t="s">
        <v>236</v>
      </c>
      <c r="AG51" s="555"/>
      <c r="AH51" s="555"/>
      <c r="AI51" s="555"/>
      <c r="AJ51" s="555"/>
      <c r="AK51" s="555"/>
      <c r="AL51" s="555"/>
      <c r="AM51" s="555"/>
    </row>
    <row r="52" spans="1:39" x14ac:dyDescent="0.25">
      <c r="L52" s="553" t="s">
        <v>153</v>
      </c>
      <c r="M52" s="553"/>
      <c r="N52" s="553"/>
      <c r="O52" s="553"/>
      <c r="P52" s="553"/>
      <c r="Q52" s="553"/>
      <c r="R52" s="553"/>
      <c r="S52" s="553"/>
      <c r="AF52" s="554" t="s">
        <v>229</v>
      </c>
      <c r="AG52" s="554"/>
      <c r="AH52" s="554"/>
      <c r="AI52" s="554"/>
      <c r="AJ52" s="554"/>
      <c r="AK52" s="554"/>
      <c r="AL52" s="554"/>
      <c r="AM52" s="554"/>
    </row>
    <row r="53" spans="1:39" x14ac:dyDescent="0.25">
      <c r="AF53" s="554" t="s">
        <v>237</v>
      </c>
      <c r="AG53" s="554"/>
      <c r="AH53" s="554"/>
      <c r="AI53" s="554"/>
      <c r="AJ53" s="554"/>
      <c r="AK53" s="554"/>
      <c r="AL53" s="554"/>
      <c r="AM53" s="554"/>
    </row>
    <row r="56" spans="1:39" ht="15.75" customHeight="1" x14ac:dyDescent="0.25">
      <c r="T56" s="447"/>
    </row>
    <row r="57" spans="1:39" ht="11.25" customHeight="1" thickBot="1" x14ac:dyDescent="0.3">
      <c r="A57" s="446" t="s">
        <v>174</v>
      </c>
      <c r="B57" s="446"/>
      <c r="C57" s="446"/>
      <c r="D57" s="446"/>
      <c r="E57" s="446"/>
      <c r="F57" s="446"/>
      <c r="G57" s="446"/>
      <c r="H57" s="446"/>
      <c r="I57" s="446"/>
      <c r="T57" s="448"/>
    </row>
    <row r="58" spans="1:39" ht="21.75" customHeight="1" thickBot="1" x14ac:dyDescent="0.55000000000000004">
      <c r="A58" s="343" t="s">
        <v>188</v>
      </c>
      <c r="B58" s="299" t="s">
        <v>101</v>
      </c>
      <c r="C58" s="357" t="s">
        <v>189</v>
      </c>
      <c r="D58" s="345" t="s">
        <v>63</v>
      </c>
      <c r="E58" s="344" t="s">
        <v>59</v>
      </c>
      <c r="F58" s="344" t="s">
        <v>190</v>
      </c>
      <c r="G58" s="344" t="s">
        <v>191</v>
      </c>
      <c r="H58" s="344" t="s">
        <v>192</v>
      </c>
      <c r="I58" s="358" t="s">
        <v>60</v>
      </c>
      <c r="T58" s="424"/>
      <c r="U58" s="440" t="s">
        <v>215</v>
      </c>
      <c r="V58" s="440"/>
      <c r="W58" s="440"/>
      <c r="X58" s="440"/>
      <c r="Y58" s="440"/>
      <c r="Z58" s="440"/>
      <c r="AA58" s="440"/>
      <c r="AB58" s="440"/>
      <c r="AC58" s="440"/>
    </row>
    <row r="59" spans="1:39" ht="19.5" thickBot="1" x14ac:dyDescent="0.55000000000000004">
      <c r="A59" s="348">
        <f t="shared" ref="A59:A66" si="32">(G59-H59)/D59</f>
        <v>1.5359073484440796E-3</v>
      </c>
      <c r="B59" s="330">
        <f t="shared" ref="B59:B66" si="33">C59/(2.5*D59)*100</f>
        <v>34.635325070353367</v>
      </c>
      <c r="C59" s="264">
        <f t="shared" ref="C59:C66" si="34">0.015*1.16*3600*E59</f>
        <v>845.63999999999987</v>
      </c>
      <c r="D59" s="264">
        <f>[1]Sheet2!$BG$28</f>
        <v>976.62140982627966</v>
      </c>
      <c r="E59" s="264">
        <f>F59-G59</f>
        <v>13.5</v>
      </c>
      <c r="F59" s="264">
        <v>25.5</v>
      </c>
      <c r="G59" s="264">
        <v>12</v>
      </c>
      <c r="H59" s="264">
        <v>10.5</v>
      </c>
      <c r="I59" s="359">
        <v>0.39583333333333331</v>
      </c>
      <c r="U59" s="343" t="s">
        <v>188</v>
      </c>
      <c r="V59" s="296" t="s">
        <v>102</v>
      </c>
      <c r="W59" s="344" t="s">
        <v>189</v>
      </c>
      <c r="X59" s="345" t="s">
        <v>63</v>
      </c>
      <c r="Y59" s="344" t="s">
        <v>59</v>
      </c>
      <c r="Z59" s="344" t="s">
        <v>190</v>
      </c>
      <c r="AA59" s="344" t="s">
        <v>191</v>
      </c>
      <c r="AB59" s="344" t="s">
        <v>192</v>
      </c>
      <c r="AC59" s="346" t="s">
        <v>60</v>
      </c>
    </row>
    <row r="60" spans="1:39" ht="15.75" thickBot="1" x14ac:dyDescent="0.3">
      <c r="A60" s="348">
        <f t="shared" si="32"/>
        <v>2.8094822907339697E-3</v>
      </c>
      <c r="B60" s="330">
        <f t="shared" si="33"/>
        <v>35.448602667874553</v>
      </c>
      <c r="C60" s="264">
        <f t="shared" si="34"/>
        <v>883.22399999999982</v>
      </c>
      <c r="D60" s="264">
        <f>[1]Sheet2!$BH$28</f>
        <v>996.62489748903454</v>
      </c>
      <c r="E60" s="264">
        <f t="shared" ref="E60:E66" si="35">F60-G60</f>
        <v>14.099999999999998</v>
      </c>
      <c r="F60" s="264">
        <v>27.9</v>
      </c>
      <c r="G60" s="264">
        <v>13.8</v>
      </c>
      <c r="H60" s="264">
        <v>11</v>
      </c>
      <c r="I60" s="310">
        <v>0.4375</v>
      </c>
      <c r="U60" s="348">
        <f t="shared" ref="U60:U67" si="36">(AA60-AB60)/X60</f>
        <v>1.5359073484440796E-3</v>
      </c>
      <c r="V60" s="330">
        <f t="shared" ref="V60:V67" si="37">W60/(2.5*X60)*100</f>
        <v>53.877172331660795</v>
      </c>
      <c r="W60" s="264">
        <f t="shared" ref="W60:W67" si="38">0.015*1.16*3600*Y60</f>
        <v>1315.4399999999998</v>
      </c>
      <c r="X60" s="264">
        <f>[1]Sheet2!$BG$28</f>
        <v>976.62140982627966</v>
      </c>
      <c r="Y60" s="264">
        <f>Z60-AA60</f>
        <v>21</v>
      </c>
      <c r="Z60" s="264">
        <v>33</v>
      </c>
      <c r="AA60" s="264">
        <v>12</v>
      </c>
      <c r="AB60" s="264">
        <v>10.5</v>
      </c>
      <c r="AC60" s="350">
        <v>0.39583333333333331</v>
      </c>
    </row>
    <row r="61" spans="1:39" ht="15.75" thickBot="1" x14ac:dyDescent="0.3">
      <c r="A61" s="348">
        <f t="shared" si="32"/>
        <v>2.4979410984960391E-3</v>
      </c>
      <c r="B61" s="330">
        <f t="shared" si="33"/>
        <v>42.56012027146339</v>
      </c>
      <c r="C61" s="264">
        <f t="shared" si="34"/>
        <v>1064.8799999999999</v>
      </c>
      <c r="D61" s="264">
        <f>[1]Sheet2!$BI$28</f>
        <v>1000.824239412691</v>
      </c>
      <c r="E61" s="264">
        <f t="shared" si="35"/>
        <v>17</v>
      </c>
      <c r="F61" s="264">
        <v>32</v>
      </c>
      <c r="G61" s="264">
        <v>15</v>
      </c>
      <c r="H61" s="264">
        <v>12.5</v>
      </c>
      <c r="I61" s="359">
        <v>0.47916666666666669</v>
      </c>
      <c r="U61" s="348">
        <f t="shared" si="36"/>
        <v>2.8094822907339697E-3</v>
      </c>
      <c r="V61" s="330">
        <f t="shared" si="37"/>
        <v>50.784522970997578</v>
      </c>
      <c r="W61" s="264">
        <f t="shared" si="38"/>
        <v>1265.3279999999997</v>
      </c>
      <c r="X61" s="264">
        <f>[1]Sheet2!$BH$28</f>
        <v>996.62489748903454</v>
      </c>
      <c r="Y61" s="264">
        <f t="shared" ref="Y61:Y67" si="39">Z61-AA61</f>
        <v>20.2</v>
      </c>
      <c r="Z61" s="264">
        <v>34</v>
      </c>
      <c r="AA61" s="264">
        <v>13.8</v>
      </c>
      <c r="AB61" s="264">
        <v>11</v>
      </c>
      <c r="AC61" s="350">
        <v>0.4375</v>
      </c>
    </row>
    <row r="62" spans="1:39" ht="23.25" customHeight="1" thickBot="1" x14ac:dyDescent="0.3">
      <c r="A62" s="348">
        <f t="shared" si="32"/>
        <v>4.0391001637291495E-3</v>
      </c>
      <c r="B62" s="330">
        <f t="shared" si="33"/>
        <v>48.07175450863884</v>
      </c>
      <c r="C62" s="264">
        <f t="shared" si="34"/>
        <v>1190.1599999999999</v>
      </c>
      <c r="D62" s="264">
        <f>[1]Sheet2!$BJ$28</f>
        <v>990.31958551553976</v>
      </c>
      <c r="E62" s="264">
        <f t="shared" si="35"/>
        <v>19</v>
      </c>
      <c r="F62" s="264">
        <v>36</v>
      </c>
      <c r="G62" s="264">
        <v>17</v>
      </c>
      <c r="H62" s="360">
        <v>13</v>
      </c>
      <c r="I62" s="361">
        <v>0.52083333333333337</v>
      </c>
      <c r="U62" s="348">
        <f t="shared" si="36"/>
        <v>2.4979410984960391E-3</v>
      </c>
      <c r="V62" s="330">
        <f t="shared" si="37"/>
        <v>52.574266217690067</v>
      </c>
      <c r="W62" s="264">
        <f t="shared" si="38"/>
        <v>1315.4399999999998</v>
      </c>
      <c r="X62" s="264">
        <f>[1]Sheet2!$BI$28</f>
        <v>1000.824239412691</v>
      </c>
      <c r="Y62" s="264">
        <f t="shared" si="39"/>
        <v>21</v>
      </c>
      <c r="Z62" s="264">
        <v>36</v>
      </c>
      <c r="AA62" s="264">
        <v>15</v>
      </c>
      <c r="AB62" s="264">
        <v>12.5</v>
      </c>
      <c r="AC62" s="350">
        <v>0.47916666666666669</v>
      </c>
    </row>
    <row r="63" spans="1:39" ht="15.75" thickBot="1" x14ac:dyDescent="0.3">
      <c r="A63" s="348">
        <f t="shared" si="32"/>
        <v>4.9881842276404851E-3</v>
      </c>
      <c r="B63" s="330">
        <f t="shared" si="33"/>
        <v>45.567062919495811</v>
      </c>
      <c r="C63" s="264">
        <f t="shared" si="34"/>
        <v>1096.1999999999998</v>
      </c>
      <c r="D63" s="264">
        <f>[1]Sheet2!$BK$28</f>
        <v>962.27400211128543</v>
      </c>
      <c r="E63" s="264">
        <f t="shared" si="35"/>
        <v>17.5</v>
      </c>
      <c r="F63" s="264">
        <v>35.5</v>
      </c>
      <c r="G63" s="264">
        <v>18</v>
      </c>
      <c r="H63" s="362">
        <v>13.2</v>
      </c>
      <c r="I63" s="363">
        <v>0.5625</v>
      </c>
      <c r="U63" s="348">
        <f t="shared" si="36"/>
        <v>4.0391001637291495E-3</v>
      </c>
      <c r="V63" s="330">
        <f t="shared" si="37"/>
        <v>54.396985365038688</v>
      </c>
      <c r="W63" s="264">
        <f t="shared" si="38"/>
        <v>1346.7599999999998</v>
      </c>
      <c r="X63" s="264">
        <f>[1]Sheet2!$BJ$28</f>
        <v>990.31958551553976</v>
      </c>
      <c r="Y63" s="264">
        <f t="shared" si="39"/>
        <v>21.5</v>
      </c>
      <c r="Z63" s="264">
        <v>38.5</v>
      </c>
      <c r="AA63" s="264">
        <v>17</v>
      </c>
      <c r="AB63" s="264">
        <v>13</v>
      </c>
      <c r="AC63" s="350">
        <v>0.52083333333333337</v>
      </c>
    </row>
    <row r="64" spans="1:39" ht="15.75" thickBot="1" x14ac:dyDescent="0.3">
      <c r="A64" s="348">
        <f t="shared" si="32"/>
        <v>6.3911196481876214E-3</v>
      </c>
      <c r="B64" s="330">
        <f t="shared" si="33"/>
        <v>44.727611745876231</v>
      </c>
      <c r="C64" s="264">
        <f t="shared" si="34"/>
        <v>1014.7679999999998</v>
      </c>
      <c r="D64" s="264">
        <f>[1]Sheet2!$BL$28</f>
        <v>907.50921892766485</v>
      </c>
      <c r="E64" s="264">
        <f t="shared" si="35"/>
        <v>16.2</v>
      </c>
      <c r="F64" s="264">
        <v>35</v>
      </c>
      <c r="G64" s="264">
        <v>18.8</v>
      </c>
      <c r="H64" s="362">
        <v>13</v>
      </c>
      <c r="I64" s="361">
        <v>0.60416666666666596</v>
      </c>
      <c r="U64" s="348">
        <f t="shared" si="36"/>
        <v>4.9881842276404851E-3</v>
      </c>
      <c r="V64" s="330">
        <f t="shared" si="37"/>
        <v>54.680475503394973</v>
      </c>
      <c r="W64" s="264">
        <f t="shared" si="38"/>
        <v>1315.4399999999998</v>
      </c>
      <c r="X64" s="264">
        <f>[1]Sheet2!$BK$28</f>
        <v>962.27400211128543</v>
      </c>
      <c r="Y64" s="264">
        <f t="shared" si="39"/>
        <v>21</v>
      </c>
      <c r="Z64" s="264">
        <v>39</v>
      </c>
      <c r="AA64" s="264">
        <v>18</v>
      </c>
      <c r="AB64" s="264">
        <v>13.2</v>
      </c>
      <c r="AC64" s="350">
        <v>0.5625</v>
      </c>
    </row>
    <row r="65" spans="1:39" ht="15.75" thickBot="1" x14ac:dyDescent="0.3">
      <c r="A65" s="348">
        <f t="shared" si="32"/>
        <v>8.5052448122585542E-3</v>
      </c>
      <c r="B65" s="330">
        <f t="shared" si="33"/>
        <v>47.008988385871383</v>
      </c>
      <c r="C65" s="265">
        <f t="shared" si="34"/>
        <v>939.59999999999991</v>
      </c>
      <c r="D65" s="265">
        <f>[1]Sheet2!$BM$28</f>
        <v>799.50667501060116</v>
      </c>
      <c r="E65" s="265">
        <f t="shared" si="35"/>
        <v>15</v>
      </c>
      <c r="F65" s="265">
        <v>34.5</v>
      </c>
      <c r="G65" s="265">
        <v>19.5</v>
      </c>
      <c r="H65" s="364">
        <v>12.7</v>
      </c>
      <c r="I65" s="310">
        <v>0.64583333333333304</v>
      </c>
      <c r="U65" s="348">
        <f t="shared" si="36"/>
        <v>6.3911196481876214E-3</v>
      </c>
      <c r="V65" s="330">
        <f t="shared" si="37"/>
        <v>54.390984653935917</v>
      </c>
      <c r="W65" s="264">
        <f t="shared" si="38"/>
        <v>1234.0079999999998</v>
      </c>
      <c r="X65" s="264">
        <f>[1]Sheet2!$BL$28</f>
        <v>907.50921892766485</v>
      </c>
      <c r="Y65" s="264">
        <f t="shared" si="39"/>
        <v>19.7</v>
      </c>
      <c r="Z65" s="264">
        <v>38.5</v>
      </c>
      <c r="AA65" s="264">
        <v>18.8</v>
      </c>
      <c r="AB65" s="264">
        <v>13</v>
      </c>
      <c r="AC65" s="350">
        <v>0.60416666666666596</v>
      </c>
    </row>
    <row r="66" spans="1:39" ht="15.75" thickBot="1" x14ac:dyDescent="0.3">
      <c r="A66" s="365">
        <f t="shared" si="32"/>
        <v>9.5541073637784336E-3</v>
      </c>
      <c r="B66" s="317">
        <f t="shared" si="33"/>
        <v>53.594264352275921</v>
      </c>
      <c r="C66" s="326">
        <f t="shared" si="34"/>
        <v>939.59999999999991</v>
      </c>
      <c r="D66" s="366">
        <f>[1]Sheet2!$BN$28</f>
        <v>701.26907149914007</v>
      </c>
      <c r="E66" s="326">
        <f t="shared" si="35"/>
        <v>15</v>
      </c>
      <c r="F66" s="325">
        <v>34</v>
      </c>
      <c r="G66" s="327">
        <v>19</v>
      </c>
      <c r="H66" s="327">
        <v>12.3</v>
      </c>
      <c r="I66" s="367">
        <v>0.66666666666666663</v>
      </c>
      <c r="L66" s="444" t="s">
        <v>211</v>
      </c>
      <c r="M66" s="444"/>
      <c r="N66" s="444"/>
      <c r="O66" s="444"/>
      <c r="P66" s="444"/>
      <c r="Q66" s="444"/>
      <c r="R66" s="444"/>
      <c r="S66" s="444"/>
      <c r="U66" s="348">
        <f t="shared" si="36"/>
        <v>8.5052448122585542E-3</v>
      </c>
      <c r="V66" s="330">
        <f t="shared" si="37"/>
        <v>57.977752342574703</v>
      </c>
      <c r="W66" s="265">
        <f t="shared" si="38"/>
        <v>1158.8399999999999</v>
      </c>
      <c r="X66" s="265">
        <f>[1]Sheet2!$BM$28</f>
        <v>799.50667501060116</v>
      </c>
      <c r="Y66" s="265">
        <f t="shared" si="39"/>
        <v>18.5</v>
      </c>
      <c r="Z66" s="265">
        <v>38</v>
      </c>
      <c r="AA66" s="265">
        <v>19.5</v>
      </c>
      <c r="AB66" s="265">
        <v>12.7</v>
      </c>
      <c r="AC66" s="350">
        <v>0.64583333333333304</v>
      </c>
    </row>
    <row r="67" spans="1:39" ht="15.75" thickBot="1" x14ac:dyDescent="0.3">
      <c r="L67" s="288" t="s">
        <v>150</v>
      </c>
      <c r="M67" s="288"/>
      <c r="N67" s="288"/>
      <c r="O67" s="288"/>
      <c r="P67" s="288"/>
      <c r="Q67" s="288"/>
      <c r="R67" s="288"/>
      <c r="S67" s="288"/>
      <c r="U67" s="365">
        <f t="shared" si="36"/>
        <v>9.5541073637784336E-3</v>
      </c>
      <c r="V67" s="317">
        <f t="shared" si="37"/>
        <v>66.09959270114031</v>
      </c>
      <c r="W67" s="326">
        <f t="shared" si="38"/>
        <v>1158.8399999999999</v>
      </c>
      <c r="X67" s="366">
        <f>[1]Sheet2!$BN$28</f>
        <v>701.26907149914007</v>
      </c>
      <c r="Y67" s="326">
        <f t="shared" si="39"/>
        <v>18.5</v>
      </c>
      <c r="Z67" s="325">
        <v>37.5</v>
      </c>
      <c r="AA67" s="327">
        <v>19</v>
      </c>
      <c r="AB67" s="327">
        <v>12.3</v>
      </c>
      <c r="AC67" s="368">
        <v>0.66666666666666663</v>
      </c>
      <c r="AF67" s="555" t="s">
        <v>264</v>
      </c>
      <c r="AG67" s="555"/>
      <c r="AH67" s="555"/>
      <c r="AI67" s="555"/>
      <c r="AJ67" s="555"/>
      <c r="AK67" s="555"/>
      <c r="AL67" s="555"/>
      <c r="AM67" s="555"/>
    </row>
    <row r="68" spans="1:39" ht="16.5" customHeight="1" x14ac:dyDescent="0.25">
      <c r="L68" s="553" t="s">
        <v>154</v>
      </c>
      <c r="M68" s="553"/>
      <c r="N68" s="553"/>
      <c r="O68" s="553"/>
      <c r="P68" s="553"/>
      <c r="Q68" s="553"/>
      <c r="R68" s="553"/>
      <c r="S68" s="553"/>
      <c r="AF68" s="554" t="s">
        <v>229</v>
      </c>
      <c r="AG68" s="554"/>
      <c r="AH68" s="554"/>
      <c r="AI68" s="554"/>
      <c r="AJ68" s="554"/>
      <c r="AK68" s="554"/>
      <c r="AL68" s="554"/>
      <c r="AM68" s="554"/>
    </row>
    <row r="69" spans="1:39" ht="11.25" customHeight="1" x14ac:dyDescent="0.25">
      <c r="U69" s="440" t="s">
        <v>216</v>
      </c>
      <c r="V69" s="440"/>
      <c r="W69" s="440"/>
      <c r="X69" s="440"/>
      <c r="Y69" s="440"/>
      <c r="Z69" s="440"/>
      <c r="AA69" s="440"/>
      <c r="AB69" s="440"/>
      <c r="AC69" s="440"/>
      <c r="AF69" s="554" t="s">
        <v>265</v>
      </c>
      <c r="AG69" s="554"/>
      <c r="AH69" s="554"/>
      <c r="AI69" s="554"/>
      <c r="AJ69" s="554"/>
      <c r="AK69" s="554"/>
      <c r="AL69" s="554"/>
      <c r="AM69" s="554"/>
    </row>
    <row r="70" spans="1:39" ht="12" customHeight="1" thickBot="1" x14ac:dyDescent="0.3">
      <c r="A70" s="446" t="s">
        <v>175</v>
      </c>
      <c r="B70" s="446"/>
      <c r="C70" s="446"/>
      <c r="D70" s="446"/>
      <c r="E70" s="446"/>
      <c r="F70" s="446"/>
      <c r="G70" s="446"/>
      <c r="H70" s="446"/>
      <c r="I70" s="446"/>
      <c r="U70" s="293" t="s">
        <v>117</v>
      </c>
      <c r="V70" s="293" t="s">
        <v>78</v>
      </c>
      <c r="W70" s="293" t="s">
        <v>67</v>
      </c>
      <c r="AC70" s="293"/>
    </row>
    <row r="71" spans="1:39" ht="19.5" thickBot="1" x14ac:dyDescent="0.55000000000000004">
      <c r="A71" s="369" t="s">
        <v>188</v>
      </c>
      <c r="B71" s="299" t="s">
        <v>101</v>
      </c>
      <c r="C71" s="344" t="s">
        <v>189</v>
      </c>
      <c r="D71" s="298" t="s">
        <v>63</v>
      </c>
      <c r="E71" s="345" t="s">
        <v>59</v>
      </c>
      <c r="F71" s="344" t="s">
        <v>190</v>
      </c>
      <c r="G71" s="344" t="s">
        <v>191</v>
      </c>
      <c r="H71" s="370" t="s">
        <v>192</v>
      </c>
      <c r="I71" s="371" t="s">
        <v>60</v>
      </c>
      <c r="S71" s="444"/>
      <c r="U71" s="343" t="s">
        <v>188</v>
      </c>
      <c r="V71" s="296" t="s">
        <v>102</v>
      </c>
      <c r="W71" s="344" t="s">
        <v>189</v>
      </c>
      <c r="X71" s="298" t="s">
        <v>63</v>
      </c>
      <c r="Y71" s="345" t="s">
        <v>59</v>
      </c>
      <c r="Z71" s="344" t="s">
        <v>190</v>
      </c>
      <c r="AA71" s="344" t="s">
        <v>191</v>
      </c>
      <c r="AB71" s="344" t="s">
        <v>192</v>
      </c>
      <c r="AC71" s="346" t="s">
        <v>60</v>
      </c>
    </row>
    <row r="72" spans="1:39" ht="15.75" thickBot="1" x14ac:dyDescent="0.3">
      <c r="A72" s="348">
        <f t="shared" ref="A72:A79" si="40">(G72-H72)/D72</f>
        <v>2.0473140357562124E-3</v>
      </c>
      <c r="B72" s="330">
        <f t="shared" ref="B72:B79" si="41">C72/(2.5*D72)*100</f>
        <v>34.625812823937672</v>
      </c>
      <c r="C72" s="264">
        <f t="shared" ref="C72:C79" si="42">0.015*1.16*3600*E72</f>
        <v>845.63999999999987</v>
      </c>
      <c r="D72" s="264">
        <f>[1]Sheet2!$BG$33</f>
        <v>976.88970283509229</v>
      </c>
      <c r="E72" s="264">
        <f>F72-G72</f>
        <v>13.5</v>
      </c>
      <c r="F72" s="264">
        <v>26.5</v>
      </c>
      <c r="G72" s="264">
        <v>13</v>
      </c>
      <c r="H72" s="362">
        <v>11</v>
      </c>
      <c r="I72" s="372">
        <v>0.39583333333333331</v>
      </c>
      <c r="S72" s="288"/>
      <c r="U72" s="348">
        <f t="shared" ref="U72:U79" si="43">(AA72-AB72)/X72</f>
        <v>2.0473140357562124E-3</v>
      </c>
      <c r="V72" s="330">
        <f t="shared" ref="V72:V79" si="44">W72/(2.5*X72)*100</f>
        <v>53.862375503903039</v>
      </c>
      <c r="W72" s="264">
        <f t="shared" ref="W72:W79" si="45">0.015*1.16*3600*Y72</f>
        <v>1315.4399999999998</v>
      </c>
      <c r="X72" s="264">
        <f>[1]Sheet2!$BG$33</f>
        <v>976.88970283509229</v>
      </c>
      <c r="Y72" s="264">
        <f t="shared" ref="Y72:Y79" si="46">Z72-AA72</f>
        <v>21</v>
      </c>
      <c r="Z72" s="264">
        <v>34</v>
      </c>
      <c r="AA72" s="264">
        <v>13</v>
      </c>
      <c r="AB72" s="264">
        <v>11</v>
      </c>
      <c r="AC72" s="350">
        <v>0.39583333333333331</v>
      </c>
    </row>
    <row r="73" spans="1:39" ht="12.75" customHeight="1" thickBot="1" x14ac:dyDescent="0.3">
      <c r="A73" s="348">
        <f t="shared" si="40"/>
        <v>2.5064930738927342E-3</v>
      </c>
      <c r="B73" s="330">
        <f t="shared" si="41"/>
        <v>34.415874371782074</v>
      </c>
      <c r="C73" s="264">
        <f t="shared" si="42"/>
        <v>858.16799999999989</v>
      </c>
      <c r="D73" s="264">
        <f>[1]Sheet2!$BH$33</f>
        <v>997.40949856978852</v>
      </c>
      <c r="E73" s="264">
        <f t="shared" ref="E73:E79" si="47">F73-G73</f>
        <v>13.7</v>
      </c>
      <c r="F73" s="264">
        <v>28.7</v>
      </c>
      <c r="G73" s="264">
        <v>15</v>
      </c>
      <c r="H73" s="362">
        <v>12.5</v>
      </c>
      <c r="I73" s="310">
        <v>0.4375</v>
      </c>
      <c r="U73" s="348">
        <f t="shared" si="43"/>
        <v>2.5064930738927342E-3</v>
      </c>
      <c r="V73" s="330">
        <f t="shared" si="44"/>
        <v>52.754259985943321</v>
      </c>
      <c r="W73" s="264">
        <f t="shared" si="45"/>
        <v>1315.4399999999998</v>
      </c>
      <c r="X73" s="264">
        <f>[1]Sheet2!$BH$33</f>
        <v>997.40949856978852</v>
      </c>
      <c r="Y73" s="264">
        <f t="shared" si="46"/>
        <v>21</v>
      </c>
      <c r="Z73" s="264">
        <v>36</v>
      </c>
      <c r="AA73" s="264">
        <v>15</v>
      </c>
      <c r="AB73" s="264">
        <v>12.5</v>
      </c>
      <c r="AC73" s="350">
        <v>0.4375</v>
      </c>
    </row>
    <row r="74" spans="1:39" ht="15.75" thickBot="1" x14ac:dyDescent="0.3">
      <c r="A74" s="348">
        <f t="shared" si="40"/>
        <v>3.1933546743511316E-3</v>
      </c>
      <c r="B74" s="330">
        <f t="shared" si="41"/>
        <v>40.006347360270986</v>
      </c>
      <c r="C74" s="264">
        <f t="shared" si="42"/>
        <v>1002.2399999999999</v>
      </c>
      <c r="D74" s="264">
        <f>[1]Sheet2!$BI$33</f>
        <v>1002.0809857740647</v>
      </c>
      <c r="E74" s="264">
        <f t="shared" si="47"/>
        <v>16</v>
      </c>
      <c r="F74" s="264">
        <v>33</v>
      </c>
      <c r="G74" s="264">
        <v>17</v>
      </c>
      <c r="H74" s="362">
        <v>13.8</v>
      </c>
      <c r="I74" s="310">
        <v>0.47916666666666669</v>
      </c>
      <c r="U74" s="348">
        <f t="shared" si="43"/>
        <v>3.1933546743511316E-3</v>
      </c>
      <c r="V74" s="330">
        <f t="shared" si="44"/>
        <v>52.50833091035566</v>
      </c>
      <c r="W74" s="264">
        <f t="shared" si="45"/>
        <v>1315.4399999999998</v>
      </c>
      <c r="X74" s="264">
        <f>[1]Sheet2!$BI$33</f>
        <v>1002.0809857740647</v>
      </c>
      <c r="Y74" s="264">
        <f t="shared" si="46"/>
        <v>21</v>
      </c>
      <c r="Z74" s="264">
        <v>38</v>
      </c>
      <c r="AA74" s="264">
        <v>17</v>
      </c>
      <c r="AB74" s="264">
        <v>13.8</v>
      </c>
      <c r="AC74" s="350">
        <v>0.47916666666666669</v>
      </c>
    </row>
    <row r="75" spans="1:39" ht="13.5" customHeight="1" thickBot="1" x14ac:dyDescent="0.3">
      <c r="A75" s="348">
        <f t="shared" si="40"/>
        <v>4.3341166830958176E-3</v>
      </c>
      <c r="B75" s="330">
        <f t="shared" si="41"/>
        <v>45.458634814178559</v>
      </c>
      <c r="C75" s="264">
        <f t="shared" si="42"/>
        <v>1127.52</v>
      </c>
      <c r="D75" s="264">
        <f>[1]Sheet2!$BJ$33</f>
        <v>992.12834226893779</v>
      </c>
      <c r="E75" s="264">
        <f t="shared" si="47"/>
        <v>18</v>
      </c>
      <c r="F75" s="264">
        <v>37</v>
      </c>
      <c r="G75" s="264">
        <v>19</v>
      </c>
      <c r="H75" s="362">
        <v>14.7</v>
      </c>
      <c r="I75" s="310">
        <v>0.52083333333333337</v>
      </c>
      <c r="U75" s="348">
        <f t="shared" si="43"/>
        <v>4.3341166830958176E-3</v>
      </c>
      <c r="V75" s="330">
        <f t="shared" si="44"/>
        <v>55.055457719394028</v>
      </c>
      <c r="W75" s="264">
        <f t="shared" si="45"/>
        <v>1365.5519999999997</v>
      </c>
      <c r="X75" s="264">
        <f>[1]Sheet2!$BJ$33</f>
        <v>992.12834226893779</v>
      </c>
      <c r="Y75" s="264">
        <f t="shared" si="46"/>
        <v>21.799999999999997</v>
      </c>
      <c r="Z75" s="264">
        <v>40.799999999999997</v>
      </c>
      <c r="AA75" s="264">
        <v>19</v>
      </c>
      <c r="AB75" s="264">
        <v>14.7</v>
      </c>
      <c r="AC75" s="350">
        <v>0.52083333333333337</v>
      </c>
    </row>
    <row r="76" spans="1:39" ht="15.75" thickBot="1" x14ac:dyDescent="0.3">
      <c r="A76" s="348">
        <f t="shared" si="40"/>
        <v>6.218418315486177E-3</v>
      </c>
      <c r="B76" s="330">
        <f t="shared" si="41"/>
        <v>41.54898381675244</v>
      </c>
      <c r="C76" s="264">
        <f t="shared" si="42"/>
        <v>1002.2399999999999</v>
      </c>
      <c r="D76" s="264">
        <f>[1]Sheet2!$BK$33</f>
        <v>964.87558340322107</v>
      </c>
      <c r="E76" s="264">
        <f>F76-G76</f>
        <v>16</v>
      </c>
      <c r="F76" s="264">
        <v>36.5</v>
      </c>
      <c r="G76" s="264">
        <v>20.5</v>
      </c>
      <c r="H76" s="362">
        <v>14.5</v>
      </c>
      <c r="I76" s="310">
        <v>0.5625</v>
      </c>
      <c r="U76" s="348">
        <f t="shared" si="43"/>
        <v>6.218418315486177E-3</v>
      </c>
      <c r="V76" s="330">
        <f t="shared" si="44"/>
        <v>51.416867473231129</v>
      </c>
      <c r="W76" s="264">
        <f t="shared" si="45"/>
        <v>1240.2719999999997</v>
      </c>
      <c r="X76" s="264">
        <f>[1]Sheet2!$BK$33</f>
        <v>964.87558340322107</v>
      </c>
      <c r="Y76" s="264">
        <f t="shared" si="46"/>
        <v>19.799999999999997</v>
      </c>
      <c r="Z76" s="264">
        <v>40.299999999999997</v>
      </c>
      <c r="AA76" s="264">
        <v>20.5</v>
      </c>
      <c r="AB76" s="264">
        <v>14.5</v>
      </c>
      <c r="AC76" s="350">
        <v>0.5625</v>
      </c>
    </row>
    <row r="77" spans="1:39" ht="15.75" thickBot="1" x14ac:dyDescent="0.3">
      <c r="A77" s="348">
        <f t="shared" si="40"/>
        <v>6.5825859195592449E-3</v>
      </c>
      <c r="B77" s="330">
        <f t="shared" si="41"/>
        <v>43.982206080127042</v>
      </c>
      <c r="C77" s="264">
        <f t="shared" si="42"/>
        <v>1002.2399999999999</v>
      </c>
      <c r="D77" s="264">
        <f>[1]Sheet2!$BL$33</f>
        <v>911.49588829092659</v>
      </c>
      <c r="E77" s="264">
        <f t="shared" si="47"/>
        <v>16</v>
      </c>
      <c r="F77" s="264">
        <v>36</v>
      </c>
      <c r="G77" s="264">
        <v>20</v>
      </c>
      <c r="H77" s="362">
        <v>14</v>
      </c>
      <c r="I77" s="310">
        <v>0.60416666666666596</v>
      </c>
      <c r="U77" s="348">
        <f t="shared" si="43"/>
        <v>6.5825859195592449E-3</v>
      </c>
      <c r="V77" s="330">
        <f t="shared" si="44"/>
        <v>53.603313660154839</v>
      </c>
      <c r="W77" s="264">
        <f t="shared" si="45"/>
        <v>1221.4799999999998</v>
      </c>
      <c r="X77" s="264">
        <f>[1]Sheet2!$BL$33</f>
        <v>911.49588829092659</v>
      </c>
      <c r="Y77" s="264">
        <f t="shared" si="46"/>
        <v>19.5</v>
      </c>
      <c r="Z77" s="264">
        <v>39.5</v>
      </c>
      <c r="AA77" s="264">
        <v>20</v>
      </c>
      <c r="AB77" s="264">
        <v>14</v>
      </c>
      <c r="AC77" s="350">
        <v>0.60416666666666596</v>
      </c>
    </row>
    <row r="78" spans="1:39" ht="15.75" thickBot="1" x14ac:dyDescent="0.3">
      <c r="A78" s="365">
        <f t="shared" si="40"/>
        <v>7.4384465885941557E-3</v>
      </c>
      <c r="B78" s="374">
        <f t="shared" si="41"/>
        <v>49.700724726350707</v>
      </c>
      <c r="C78" s="317">
        <f t="shared" si="42"/>
        <v>1002.2399999999999</v>
      </c>
      <c r="D78" s="317">
        <f>[1]Sheet2!$BM$33</f>
        <v>806.62002859578001</v>
      </c>
      <c r="E78" s="317">
        <f t="shared" si="47"/>
        <v>16</v>
      </c>
      <c r="F78" s="317">
        <v>35.5</v>
      </c>
      <c r="G78" s="317">
        <v>19.5</v>
      </c>
      <c r="H78" s="364">
        <v>13.5</v>
      </c>
      <c r="I78" s="367">
        <v>0.64583333333333304</v>
      </c>
      <c r="N78" s="294"/>
      <c r="U78" s="351">
        <f t="shared" si="43"/>
        <v>7.4384465885941557E-3</v>
      </c>
      <c r="V78" s="332">
        <f t="shared" si="44"/>
        <v>60.572758260239908</v>
      </c>
      <c r="W78" s="265">
        <f t="shared" si="45"/>
        <v>1221.4799999999998</v>
      </c>
      <c r="X78" s="265">
        <f>[1]Sheet2!$BM$33</f>
        <v>806.62002859578001</v>
      </c>
      <c r="Y78" s="265">
        <f t="shared" si="46"/>
        <v>19.5</v>
      </c>
      <c r="Z78" s="265">
        <v>39</v>
      </c>
      <c r="AA78" s="265">
        <v>19.5</v>
      </c>
      <c r="AB78" s="265">
        <v>13.5</v>
      </c>
      <c r="AC78" s="373">
        <v>0.64583333333333304</v>
      </c>
      <c r="AG78" s="294"/>
    </row>
    <row r="79" spans="1:39" ht="21" customHeight="1" thickBot="1" x14ac:dyDescent="0.3">
      <c r="A79" s="365">
        <f t="shared" si="40"/>
        <v>8.4276579244514337E-3</v>
      </c>
      <c r="B79" s="269">
        <f t="shared" si="41"/>
        <v>56.310239188014691</v>
      </c>
      <c r="C79" s="375">
        <f t="shared" si="42"/>
        <v>1002.2399999999999</v>
      </c>
      <c r="D79" s="269">
        <f>[1]Sheet2!$BN$33</f>
        <v>711.94156832018632</v>
      </c>
      <c r="E79" s="269">
        <f t="shared" si="47"/>
        <v>16</v>
      </c>
      <c r="F79" s="375">
        <v>35</v>
      </c>
      <c r="G79" s="325">
        <v>19</v>
      </c>
      <c r="H79" s="376">
        <v>13</v>
      </c>
      <c r="I79" s="367">
        <v>0.66666666666666663</v>
      </c>
      <c r="U79" s="336">
        <f t="shared" si="43"/>
        <v>8.4276579244514337E-3</v>
      </c>
      <c r="V79" s="354">
        <f t="shared" si="44"/>
        <v>66.868409035767442</v>
      </c>
      <c r="W79" s="353">
        <f t="shared" si="45"/>
        <v>1190.1599999999999</v>
      </c>
      <c r="X79" s="354">
        <f>[1]Sheet2!$BN$33</f>
        <v>711.94156832018632</v>
      </c>
      <c r="Y79" s="354">
        <f t="shared" si="46"/>
        <v>19</v>
      </c>
      <c r="Z79" s="353">
        <v>38</v>
      </c>
      <c r="AA79" s="353">
        <v>19</v>
      </c>
      <c r="AB79" s="353">
        <v>13</v>
      </c>
      <c r="AC79" s="356">
        <v>0.66666666666666663</v>
      </c>
      <c r="AF79" s="555" t="s">
        <v>262</v>
      </c>
      <c r="AG79" s="555"/>
      <c r="AH79" s="555"/>
      <c r="AI79" s="555"/>
      <c r="AJ79" s="555"/>
      <c r="AK79" s="555"/>
      <c r="AL79" s="555"/>
    </row>
    <row r="80" spans="1:39" x14ac:dyDescent="0.25">
      <c r="L80" s="444" t="s">
        <v>209</v>
      </c>
      <c r="M80" s="444"/>
      <c r="N80" s="444"/>
      <c r="O80" s="444"/>
      <c r="P80" s="444"/>
      <c r="Q80" s="444"/>
      <c r="R80" s="444"/>
      <c r="S80" s="444"/>
      <c r="AF80" s="554" t="s">
        <v>229</v>
      </c>
      <c r="AG80" s="554"/>
      <c r="AH80" s="554"/>
      <c r="AI80" s="554"/>
      <c r="AJ80" s="554"/>
      <c r="AK80" s="554"/>
      <c r="AL80" s="554"/>
    </row>
    <row r="81" spans="1:39" x14ac:dyDescent="0.25">
      <c r="L81" s="288" t="s">
        <v>150</v>
      </c>
      <c r="M81" s="288"/>
      <c r="N81" s="288"/>
      <c r="O81" s="288"/>
      <c r="P81" s="288"/>
      <c r="Q81" s="288"/>
      <c r="R81" s="288"/>
      <c r="S81" s="288"/>
      <c r="AF81" s="554" t="s">
        <v>263</v>
      </c>
      <c r="AG81" s="554"/>
      <c r="AH81" s="554"/>
      <c r="AI81" s="554"/>
      <c r="AJ81" s="554"/>
      <c r="AK81" s="554"/>
      <c r="AL81" s="554"/>
    </row>
    <row r="82" spans="1:39" x14ac:dyDescent="0.25">
      <c r="L82" s="553" t="s">
        <v>155</v>
      </c>
      <c r="M82" s="553"/>
      <c r="N82" s="553"/>
      <c r="O82" s="553"/>
      <c r="P82" s="553"/>
      <c r="Q82" s="553"/>
      <c r="R82" s="553"/>
      <c r="S82" s="553"/>
      <c r="U82" s="440" t="s">
        <v>217</v>
      </c>
      <c r="V82" s="440"/>
      <c r="W82" s="440"/>
      <c r="X82" s="440"/>
      <c r="Y82" s="440"/>
      <c r="Z82" s="440"/>
      <c r="AA82" s="440"/>
      <c r="AB82" s="440"/>
      <c r="AC82" s="440"/>
    </row>
    <row r="83" spans="1:39" ht="14.25" customHeight="1" thickBot="1" x14ac:dyDescent="0.3">
      <c r="A83" s="446" t="s">
        <v>176</v>
      </c>
      <c r="B83" s="446"/>
      <c r="C83" s="446"/>
      <c r="D83" s="446"/>
      <c r="E83" s="446"/>
      <c r="F83" s="446"/>
      <c r="G83" s="446"/>
      <c r="H83" s="446"/>
      <c r="I83" s="446"/>
      <c r="U83" s="293" t="s">
        <v>116</v>
      </c>
      <c r="V83" s="293" t="s">
        <v>78</v>
      </c>
      <c r="W83" s="294">
        <v>43133</v>
      </c>
      <c r="AC83" s="293"/>
    </row>
    <row r="84" spans="1:39" ht="19.5" thickBot="1" x14ac:dyDescent="0.55000000000000004">
      <c r="A84" s="377" t="s">
        <v>188</v>
      </c>
      <c r="B84" s="299" t="s">
        <v>101</v>
      </c>
      <c r="C84" s="297" t="s">
        <v>189</v>
      </c>
      <c r="D84" s="298" t="s">
        <v>63</v>
      </c>
      <c r="E84" s="299" t="s">
        <v>59</v>
      </c>
      <c r="F84" s="297" t="s">
        <v>190</v>
      </c>
      <c r="G84" s="297" t="s">
        <v>191</v>
      </c>
      <c r="H84" s="297" t="s">
        <v>192</v>
      </c>
      <c r="I84" s="329" t="s">
        <v>60</v>
      </c>
      <c r="U84" s="342" t="s">
        <v>188</v>
      </c>
      <c r="V84" s="296" t="s">
        <v>102</v>
      </c>
      <c r="W84" s="297" t="s">
        <v>189</v>
      </c>
      <c r="X84" s="357" t="s">
        <v>63</v>
      </c>
      <c r="Y84" s="299" t="s">
        <v>59</v>
      </c>
      <c r="Z84" s="297" t="s">
        <v>190</v>
      </c>
      <c r="AA84" s="297" t="s">
        <v>191</v>
      </c>
      <c r="AB84" s="297" t="s">
        <v>192</v>
      </c>
      <c r="AC84" s="300" t="s">
        <v>60</v>
      </c>
    </row>
    <row r="85" spans="1:39" ht="15.75" thickBot="1" x14ac:dyDescent="0.3">
      <c r="A85" s="264">
        <f t="shared" ref="A85:A91" si="48">(G85-H85)/D85</f>
        <v>2.0469416319623592E-3</v>
      </c>
      <c r="B85" s="330">
        <f t="shared" ref="B85:B91" si="49">C85/(2.5*D85)*100</f>
        <v>33.337310194791762</v>
      </c>
      <c r="C85" s="264">
        <f t="shared" ref="C85:C92" si="50">0.015*1.16*3600*E85</f>
        <v>814.31999999999994</v>
      </c>
      <c r="D85" s="264">
        <f>[1]Sheet2!$BG$36</f>
        <v>977.06743014584288</v>
      </c>
      <c r="E85" s="264">
        <f>F85-G85</f>
        <v>13</v>
      </c>
      <c r="F85" s="264">
        <v>27</v>
      </c>
      <c r="G85" s="264">
        <v>14</v>
      </c>
      <c r="H85" s="264">
        <v>12</v>
      </c>
      <c r="I85" s="310">
        <v>0.39583333333333331</v>
      </c>
      <c r="U85" s="264">
        <f t="shared" ref="U85:U92" si="51">(AA85-AB85)/X85</f>
        <v>2.0469416319623592E-3</v>
      </c>
      <c r="V85" s="330">
        <f t="shared" ref="V85:V92" si="52">W85/(2.5*X85)*100</f>
        <v>48.723761053926424</v>
      </c>
      <c r="W85" s="264">
        <f t="shared" ref="W85:W92" si="53">0.015*1.16*3600*Y85</f>
        <v>1190.1599999999999</v>
      </c>
      <c r="X85" s="264">
        <f>[1]Sheet2!$BG$36</f>
        <v>977.06743014584288</v>
      </c>
      <c r="Y85" s="264">
        <f>Z85-AA85</f>
        <v>19</v>
      </c>
      <c r="Z85" s="264">
        <v>33</v>
      </c>
      <c r="AA85" s="264">
        <v>14</v>
      </c>
      <c r="AB85" s="264">
        <v>12</v>
      </c>
      <c r="AC85" s="331">
        <v>0.39583333333333331</v>
      </c>
    </row>
    <row r="86" spans="1:39" ht="15.75" thickBot="1" x14ac:dyDescent="0.3">
      <c r="A86" s="264">
        <f t="shared" si="48"/>
        <v>3.4064247627694152E-3</v>
      </c>
      <c r="B86" s="330">
        <f t="shared" si="49"/>
        <v>33.13641767348664</v>
      </c>
      <c r="C86" s="264">
        <f t="shared" si="50"/>
        <v>826.84799999999984</v>
      </c>
      <c r="D86" s="264">
        <f>[1]Sheet2!$BH$36</f>
        <v>998.11392788132753</v>
      </c>
      <c r="E86" s="264">
        <f t="shared" ref="E86:E92" si="54">F86-G86</f>
        <v>13.2</v>
      </c>
      <c r="F86" s="264">
        <v>29.2</v>
      </c>
      <c r="G86" s="264">
        <v>16</v>
      </c>
      <c r="H86" s="264">
        <v>12.6</v>
      </c>
      <c r="I86" s="310">
        <v>0.4375</v>
      </c>
      <c r="U86" s="264">
        <f t="shared" si="51"/>
        <v>3.4064247627694152E-3</v>
      </c>
      <c r="V86" s="330">
        <f t="shared" si="52"/>
        <v>47.696358772442892</v>
      </c>
      <c r="W86" s="264">
        <f t="shared" si="53"/>
        <v>1190.1599999999999</v>
      </c>
      <c r="X86" s="264">
        <f>[1]Sheet2!$BH$36</f>
        <v>998.11392788132753</v>
      </c>
      <c r="Y86" s="264">
        <f t="shared" ref="Y86:Y92" si="55">Z86-AA86</f>
        <v>19</v>
      </c>
      <c r="Z86" s="264">
        <v>35</v>
      </c>
      <c r="AA86" s="264">
        <v>16</v>
      </c>
      <c r="AB86" s="264">
        <v>12.6</v>
      </c>
      <c r="AC86" s="310">
        <v>0.4375</v>
      </c>
    </row>
    <row r="87" spans="1:39" ht="15.75" thickBot="1" x14ac:dyDescent="0.3">
      <c r="A87" s="264">
        <f t="shared" si="48"/>
        <v>3.7876507647089837E-3</v>
      </c>
      <c r="B87" s="330">
        <f t="shared" si="49"/>
        <v>38.960333945909284</v>
      </c>
      <c r="C87" s="264">
        <f t="shared" si="50"/>
        <v>977.18399999999997</v>
      </c>
      <c r="D87" s="264">
        <f>[1]Sheet2!$BI$36</f>
        <v>1003.2603943864307</v>
      </c>
      <c r="E87" s="264">
        <f t="shared" si="54"/>
        <v>15.600000000000001</v>
      </c>
      <c r="F87" s="264">
        <v>33.6</v>
      </c>
      <c r="G87" s="264">
        <v>18</v>
      </c>
      <c r="H87" s="264">
        <v>14.2</v>
      </c>
      <c r="I87" s="328">
        <v>0.47916666666666669</v>
      </c>
      <c r="T87" s="444"/>
      <c r="U87" s="264">
        <f t="shared" si="51"/>
        <v>3.7876507647089837E-3</v>
      </c>
      <c r="V87" s="330">
        <f t="shared" si="52"/>
        <v>47.451688780274132</v>
      </c>
      <c r="W87" s="264">
        <f t="shared" si="53"/>
        <v>1190.1599999999999</v>
      </c>
      <c r="X87" s="264">
        <f>[1]Sheet2!$BI$36</f>
        <v>1003.2603943864307</v>
      </c>
      <c r="Y87" s="264">
        <f t="shared" si="55"/>
        <v>19</v>
      </c>
      <c r="Z87" s="264">
        <v>37</v>
      </c>
      <c r="AA87" s="264">
        <v>18</v>
      </c>
      <c r="AB87" s="264">
        <v>14.2</v>
      </c>
      <c r="AC87" s="312">
        <v>0.47916666666666669</v>
      </c>
    </row>
    <row r="88" spans="1:39" ht="15.75" thickBot="1" x14ac:dyDescent="0.3">
      <c r="A88" s="264">
        <f t="shared" si="48"/>
        <v>7.0432726100046229E-3</v>
      </c>
      <c r="B88" s="330">
        <f t="shared" si="49"/>
        <v>35.295247703255164</v>
      </c>
      <c r="C88" s="264">
        <f t="shared" si="50"/>
        <v>876.95999999999992</v>
      </c>
      <c r="D88" s="264">
        <f>[1]Sheet2!$BJ$36</f>
        <v>993.85617845557249</v>
      </c>
      <c r="E88" s="264">
        <f t="shared" si="54"/>
        <v>14</v>
      </c>
      <c r="F88" s="264">
        <v>37</v>
      </c>
      <c r="G88" s="264">
        <v>23</v>
      </c>
      <c r="H88" s="264">
        <v>16</v>
      </c>
      <c r="I88" s="312">
        <v>0.52083333333333337</v>
      </c>
      <c r="T88" s="288"/>
      <c r="U88" s="264">
        <f t="shared" si="51"/>
        <v>7.0432726100046229E-3</v>
      </c>
      <c r="V88" s="330">
        <f t="shared" si="52"/>
        <v>42.858515068238411</v>
      </c>
      <c r="W88" s="264">
        <f t="shared" si="53"/>
        <v>1064.8799999999999</v>
      </c>
      <c r="X88" s="264">
        <f>[1]Sheet2!$BJ$36</f>
        <v>993.85617845557249</v>
      </c>
      <c r="Y88" s="264">
        <f t="shared" si="55"/>
        <v>17</v>
      </c>
      <c r="Z88" s="264">
        <v>40</v>
      </c>
      <c r="AA88" s="264">
        <v>23</v>
      </c>
      <c r="AB88" s="264">
        <v>16</v>
      </c>
      <c r="AC88" s="310">
        <v>0.52083333333333337</v>
      </c>
    </row>
    <row r="89" spans="1:39" ht="11.25" customHeight="1" thickBot="1" x14ac:dyDescent="0.3">
      <c r="A89" s="264">
        <f t="shared" si="48"/>
        <v>6.615783014137973E-3</v>
      </c>
      <c r="B89" s="330">
        <f t="shared" si="49"/>
        <v>40.3275308090452</v>
      </c>
      <c r="C89" s="264">
        <f t="shared" si="50"/>
        <v>975.30479999999989</v>
      </c>
      <c r="D89" s="264">
        <f>[1]Sheet2!$BK$36</f>
        <v>967.38360165730296</v>
      </c>
      <c r="E89" s="264">
        <f t="shared" si="54"/>
        <v>15.57</v>
      </c>
      <c r="F89" s="264">
        <v>37.57</v>
      </c>
      <c r="G89" s="264">
        <v>22</v>
      </c>
      <c r="H89" s="264">
        <v>15.6</v>
      </c>
      <c r="I89" s="310">
        <v>0.5625</v>
      </c>
      <c r="T89" s="290"/>
      <c r="U89" s="264">
        <f t="shared" si="51"/>
        <v>6.615783014137973E-3</v>
      </c>
      <c r="V89" s="330">
        <f t="shared" si="52"/>
        <v>45.326383375612778</v>
      </c>
      <c r="W89" s="264">
        <f t="shared" si="53"/>
        <v>1096.1999999999998</v>
      </c>
      <c r="X89" s="264">
        <f>[1]Sheet2!$BK$36</f>
        <v>967.38360165730296</v>
      </c>
      <c r="Y89" s="264">
        <f t="shared" si="55"/>
        <v>17.5</v>
      </c>
      <c r="Z89" s="264">
        <v>39.5</v>
      </c>
      <c r="AA89" s="264">
        <v>22</v>
      </c>
      <c r="AB89" s="264">
        <v>15.6</v>
      </c>
      <c r="AC89" s="312">
        <v>0.5625</v>
      </c>
    </row>
    <row r="90" spans="1:39" ht="15.75" thickBot="1" x14ac:dyDescent="0.3">
      <c r="A90" s="264">
        <f t="shared" si="48"/>
        <v>6.7733212732874609E-3</v>
      </c>
      <c r="B90" s="330">
        <f t="shared" si="49"/>
        <v>42.42808445587265</v>
      </c>
      <c r="C90" s="264">
        <f t="shared" si="50"/>
        <v>970.91999999999985</v>
      </c>
      <c r="D90" s="264">
        <f>[1]Sheet2!$BL$36</f>
        <v>915.3559605169595</v>
      </c>
      <c r="E90" s="264">
        <f t="shared" si="54"/>
        <v>15.5</v>
      </c>
      <c r="F90" s="264">
        <v>37</v>
      </c>
      <c r="G90" s="264">
        <v>21.5</v>
      </c>
      <c r="H90" s="264">
        <v>15.3</v>
      </c>
      <c r="I90" s="312">
        <v>0.60416666666666696</v>
      </c>
      <c r="U90" s="264">
        <f t="shared" si="51"/>
        <v>6.7733212732874609E-3</v>
      </c>
      <c r="V90" s="330">
        <f t="shared" si="52"/>
        <v>47.902675998565897</v>
      </c>
      <c r="W90" s="264">
        <f t="shared" si="53"/>
        <v>1096.1999999999998</v>
      </c>
      <c r="X90" s="264">
        <f>[1]Sheet2!$BL$36</f>
        <v>915.3559605169595</v>
      </c>
      <c r="Y90" s="264">
        <f t="shared" si="55"/>
        <v>17.5</v>
      </c>
      <c r="Z90" s="264">
        <v>39</v>
      </c>
      <c r="AA90" s="264">
        <v>21.5</v>
      </c>
      <c r="AB90" s="264">
        <v>15.3</v>
      </c>
      <c r="AC90" s="310">
        <v>0.60416666666666696</v>
      </c>
    </row>
    <row r="91" spans="1:39" ht="15.75" thickBot="1" x14ac:dyDescent="0.3">
      <c r="A91" s="264">
        <f t="shared" si="48"/>
        <v>7.6213880474720773E-3</v>
      </c>
      <c r="B91" s="330">
        <f t="shared" si="49"/>
        <v>47.740374729365094</v>
      </c>
      <c r="C91" s="265">
        <f t="shared" si="50"/>
        <v>970.91999999999985</v>
      </c>
      <c r="D91" s="265">
        <f>[1]Sheet2!$BM$36</f>
        <v>813.50010803563066</v>
      </c>
      <c r="E91" s="283">
        <f t="shared" si="54"/>
        <v>15.5</v>
      </c>
      <c r="F91" s="284">
        <v>36.5</v>
      </c>
      <c r="G91" s="265">
        <v>21</v>
      </c>
      <c r="H91" s="265">
        <v>14.8</v>
      </c>
      <c r="I91" s="310">
        <v>0.64583333333333304</v>
      </c>
      <c r="N91" s="294"/>
      <c r="U91" s="264">
        <f t="shared" si="51"/>
        <v>7.6213880474720773E-3</v>
      </c>
      <c r="V91" s="330">
        <f t="shared" si="52"/>
        <v>54.208425499150046</v>
      </c>
      <c r="W91" s="265">
        <f t="shared" si="53"/>
        <v>1102.4639999999999</v>
      </c>
      <c r="X91" s="265">
        <f>[1]Sheet2!$BM$36</f>
        <v>813.50010803563066</v>
      </c>
      <c r="Y91" s="265">
        <f t="shared" si="55"/>
        <v>17.600000000000001</v>
      </c>
      <c r="Z91" s="265">
        <v>38.6</v>
      </c>
      <c r="AA91" s="265">
        <v>21</v>
      </c>
      <c r="AB91" s="265">
        <v>14.8</v>
      </c>
      <c r="AC91" s="312">
        <v>0.64583333333333304</v>
      </c>
      <c r="AG91" s="294"/>
    </row>
    <row r="92" spans="1:39" ht="15.75" thickBot="1" x14ac:dyDescent="0.3">
      <c r="A92" s="264">
        <f>(G92-H92)/D92</f>
        <v>8.3077646251406932E-3</v>
      </c>
      <c r="B92" s="264">
        <f>C92/(2.5*D92)*100</f>
        <v>55.509160119340052</v>
      </c>
      <c r="C92" s="325">
        <f t="shared" si="50"/>
        <v>1002.2399999999999</v>
      </c>
      <c r="D92" s="269">
        <f>[1]Sheet2!$BN$36</f>
        <v>722.21593542058122</v>
      </c>
      <c r="E92" s="327">
        <f t="shared" si="54"/>
        <v>16</v>
      </c>
      <c r="F92" s="325">
        <v>36</v>
      </c>
      <c r="G92" s="325">
        <v>20</v>
      </c>
      <c r="H92" s="327">
        <v>14</v>
      </c>
      <c r="I92" s="310">
        <v>0.66666666666666663</v>
      </c>
      <c r="U92" s="264">
        <f t="shared" si="51"/>
        <v>8.3077646251406932E-3</v>
      </c>
      <c r="V92" s="264">
        <f t="shared" si="52"/>
        <v>63.141669635749309</v>
      </c>
      <c r="W92" s="326">
        <f t="shared" si="53"/>
        <v>1140.048</v>
      </c>
      <c r="X92" s="269">
        <f>[1]Sheet2!$BN$36</f>
        <v>722.21593542058122</v>
      </c>
      <c r="Y92" s="378">
        <f t="shared" si="55"/>
        <v>18.200000000000003</v>
      </c>
      <c r="Z92" s="325">
        <v>38.200000000000003</v>
      </c>
      <c r="AA92" s="378">
        <v>20</v>
      </c>
      <c r="AB92" s="325">
        <v>14</v>
      </c>
      <c r="AC92" s="310">
        <v>0.66666666666666663</v>
      </c>
    </row>
    <row r="94" spans="1:39" x14ac:dyDescent="0.25">
      <c r="L94" s="444" t="s">
        <v>208</v>
      </c>
      <c r="M94" s="444"/>
      <c r="N94" s="444"/>
      <c r="O94" s="444"/>
      <c r="P94" s="444"/>
      <c r="Q94" s="444"/>
      <c r="R94" s="444"/>
      <c r="S94" s="444"/>
      <c r="AF94" s="555" t="s">
        <v>260</v>
      </c>
      <c r="AG94" s="555"/>
      <c r="AH94" s="555"/>
      <c r="AI94" s="555"/>
      <c r="AJ94" s="555"/>
      <c r="AK94" s="555"/>
      <c r="AL94" s="555"/>
    </row>
    <row r="95" spans="1:39" ht="15" customHeight="1" x14ac:dyDescent="0.25">
      <c r="L95" s="288" t="s">
        <v>150</v>
      </c>
      <c r="M95" s="288"/>
      <c r="N95" s="288"/>
      <c r="O95" s="288"/>
      <c r="P95" s="288"/>
      <c r="Q95" s="288"/>
      <c r="R95" s="288"/>
      <c r="S95" s="288"/>
      <c r="AF95" s="554" t="s">
        <v>229</v>
      </c>
      <c r="AG95" s="554"/>
      <c r="AH95" s="554"/>
      <c r="AI95" s="554"/>
      <c r="AJ95" s="554"/>
      <c r="AK95" s="554"/>
      <c r="AL95" s="554"/>
      <c r="AM95" s="554"/>
    </row>
    <row r="96" spans="1:39" x14ac:dyDescent="0.25">
      <c r="L96" s="553" t="s">
        <v>157</v>
      </c>
      <c r="M96" s="553"/>
      <c r="N96" s="553"/>
      <c r="O96" s="553"/>
      <c r="P96" s="553"/>
      <c r="Q96" s="553"/>
      <c r="R96" s="553"/>
      <c r="S96" s="553"/>
      <c r="AF96" s="292"/>
      <c r="AI96" s="422" t="s">
        <v>261</v>
      </c>
      <c r="AJ96" s="422"/>
      <c r="AK96" s="422"/>
      <c r="AL96" s="422"/>
    </row>
    <row r="97" spans="1:38" ht="15.75" thickBot="1" x14ac:dyDescent="0.3">
      <c r="A97" s="446" t="s">
        <v>177</v>
      </c>
      <c r="B97" s="446"/>
      <c r="C97" s="446"/>
      <c r="D97" s="446"/>
      <c r="E97" s="446"/>
      <c r="F97" s="446"/>
      <c r="G97" s="446"/>
      <c r="H97" s="446"/>
      <c r="I97" s="446"/>
      <c r="U97" s="440" t="s">
        <v>218</v>
      </c>
      <c r="V97" s="440"/>
      <c r="W97" s="440"/>
      <c r="X97" s="440"/>
      <c r="Y97" s="440"/>
      <c r="Z97" s="440"/>
      <c r="AA97" s="440"/>
      <c r="AB97" s="440"/>
      <c r="AC97" s="440"/>
    </row>
    <row r="98" spans="1:38" ht="19.5" thickBot="1" x14ac:dyDescent="0.3">
      <c r="A98" s="379" t="s">
        <v>188</v>
      </c>
      <c r="B98" s="299" t="s">
        <v>101</v>
      </c>
      <c r="C98" s="297" t="s">
        <v>189</v>
      </c>
      <c r="D98" s="298" t="s">
        <v>63</v>
      </c>
      <c r="E98" s="299" t="s">
        <v>59</v>
      </c>
      <c r="F98" s="297" t="s">
        <v>190</v>
      </c>
      <c r="G98" s="297" t="s">
        <v>191</v>
      </c>
      <c r="H98" s="380" t="s">
        <v>192</v>
      </c>
      <c r="I98" s="298" t="s">
        <v>60</v>
      </c>
      <c r="U98" s="423" t="s">
        <v>115</v>
      </c>
      <c r="V98" s="423" t="s">
        <v>78</v>
      </c>
      <c r="W98" s="294" t="s">
        <v>126</v>
      </c>
      <c r="X98" s="423"/>
      <c r="Y98" s="423"/>
      <c r="Z98" s="423"/>
      <c r="AA98" s="423"/>
      <c r="AB98" s="423"/>
      <c r="AC98" s="423"/>
    </row>
    <row r="99" spans="1:38" ht="19.5" thickBot="1" x14ac:dyDescent="0.3">
      <c r="A99" s="264">
        <f t="shared" ref="A99:A106" si="56">(G99-H99)/D99</f>
        <v>1.535067125796493E-3</v>
      </c>
      <c r="B99" s="330">
        <f t="shared" ref="B99:B106" si="57">C99/(2.5*D99)*100</f>
        <v>38.462641903956929</v>
      </c>
      <c r="C99" s="264">
        <f t="shared" ref="C99:C106" si="58">0.015*1.16*3600*E99</f>
        <v>939.59999999999991</v>
      </c>
      <c r="D99" s="264">
        <f>[1]Sheet2!$BG$39</f>
        <v>977.15596588110247</v>
      </c>
      <c r="E99" s="264">
        <f>F99-G99</f>
        <v>15</v>
      </c>
      <c r="F99" s="264">
        <v>28</v>
      </c>
      <c r="G99" s="264">
        <v>13</v>
      </c>
      <c r="H99" s="362">
        <v>11.5</v>
      </c>
      <c r="I99" s="363">
        <v>0.39583333333333331</v>
      </c>
      <c r="U99" s="377" t="s">
        <v>188</v>
      </c>
      <c r="V99" s="296" t="s">
        <v>102</v>
      </c>
      <c r="W99" s="297" t="s">
        <v>189</v>
      </c>
      <c r="X99" s="357" t="s">
        <v>63</v>
      </c>
      <c r="Y99" s="299" t="s">
        <v>59</v>
      </c>
      <c r="Z99" s="297" t="s">
        <v>190</v>
      </c>
      <c r="AA99" s="297" t="s">
        <v>191</v>
      </c>
      <c r="AB99" s="297" t="s">
        <v>192</v>
      </c>
      <c r="AC99" s="357" t="s">
        <v>60</v>
      </c>
    </row>
    <row r="100" spans="1:38" ht="15.75" thickBot="1" x14ac:dyDescent="0.3">
      <c r="A100" s="264">
        <f t="shared" si="56"/>
        <v>2.3029022447346539E-3</v>
      </c>
      <c r="B100" s="330">
        <f t="shared" si="57"/>
        <v>37.882301370672998</v>
      </c>
      <c r="C100" s="264">
        <f t="shared" si="58"/>
        <v>945.86399999999981</v>
      </c>
      <c r="D100" s="264">
        <f>[1]Sheet2!$BH$39</f>
        <v>998.7397447107063</v>
      </c>
      <c r="E100" s="264">
        <f t="shared" ref="E100:E106" si="59">F100-G100</f>
        <v>15.099999999999998</v>
      </c>
      <c r="F100" s="264">
        <v>29.9</v>
      </c>
      <c r="G100" s="264">
        <v>14.8</v>
      </c>
      <c r="H100" s="362">
        <v>12.5</v>
      </c>
      <c r="I100" s="310">
        <v>0.4375</v>
      </c>
      <c r="U100" s="264">
        <f t="shared" ref="U100:U107" si="60">(AA100-AB100)/X100</f>
        <v>1.535067125796493E-3</v>
      </c>
      <c r="V100" s="330">
        <f t="shared" ref="V100:V107" si="61">W100/(2.5*X100)*100</f>
        <v>53.847698665539703</v>
      </c>
      <c r="W100" s="264">
        <f t="shared" ref="W100:W107" si="62">0.015*1.16*3600*Y100</f>
        <v>1315.4399999999998</v>
      </c>
      <c r="X100" s="264">
        <f>[1]Sheet2!$BG$39</f>
        <v>977.15596588110247</v>
      </c>
      <c r="Y100" s="264">
        <f>Z100-AA100</f>
        <v>21</v>
      </c>
      <c r="Z100" s="264">
        <v>34</v>
      </c>
      <c r="AA100" s="264">
        <v>13</v>
      </c>
      <c r="AB100" s="264">
        <v>11.5</v>
      </c>
      <c r="AC100" s="381">
        <v>0.39583333333333331</v>
      </c>
    </row>
    <row r="101" spans="1:38" ht="15.75" thickBot="1" x14ac:dyDescent="0.3">
      <c r="A101" s="264">
        <f t="shared" si="56"/>
        <v>5.9739289217221429E-3</v>
      </c>
      <c r="B101" s="330">
        <f t="shared" si="57"/>
        <v>34.801242412070785</v>
      </c>
      <c r="C101" s="264">
        <f t="shared" si="58"/>
        <v>873.82800000000009</v>
      </c>
      <c r="D101" s="264">
        <f>[1]Sheet2!$BI$39</f>
        <v>1004.364142697289</v>
      </c>
      <c r="E101" s="264">
        <f t="shared" si="59"/>
        <v>13.950000000000003</v>
      </c>
      <c r="F101" s="264">
        <v>32.950000000000003</v>
      </c>
      <c r="G101" s="264">
        <v>19</v>
      </c>
      <c r="H101" s="362">
        <v>13</v>
      </c>
      <c r="I101" s="312">
        <v>0.47916666666666669</v>
      </c>
      <c r="U101" s="264">
        <f t="shared" si="60"/>
        <v>2.3029022447346539E-3</v>
      </c>
      <c r="V101" s="330">
        <f t="shared" si="61"/>
        <v>53.185747619752824</v>
      </c>
      <c r="W101" s="264">
        <f t="shared" si="62"/>
        <v>1327.9679999999998</v>
      </c>
      <c r="X101" s="264">
        <f>[1]Sheet2!$BH$39</f>
        <v>998.7397447107063</v>
      </c>
      <c r="Y101" s="264">
        <f t="shared" ref="Y101:Y107" si="63">Z101-AA101</f>
        <v>21.2</v>
      </c>
      <c r="Z101" s="264">
        <v>36</v>
      </c>
      <c r="AA101" s="264">
        <v>14.8</v>
      </c>
      <c r="AB101" s="264">
        <v>12.5</v>
      </c>
      <c r="AC101" s="381">
        <v>0.4375</v>
      </c>
    </row>
    <row r="102" spans="1:38" ht="15.75" thickBot="1" x14ac:dyDescent="0.3">
      <c r="A102" s="264">
        <f t="shared" si="56"/>
        <v>8.0361230014921077E-3</v>
      </c>
      <c r="B102" s="330">
        <f t="shared" si="57"/>
        <v>31.209730178434857</v>
      </c>
      <c r="C102" s="264">
        <f t="shared" si="58"/>
        <v>776.73599999999988</v>
      </c>
      <c r="D102" s="264">
        <f>[1]Sheet2!$BJ$39</f>
        <v>995.50492177815102</v>
      </c>
      <c r="E102" s="264">
        <f t="shared" si="59"/>
        <v>12.399999999999999</v>
      </c>
      <c r="F102" s="264">
        <v>35.9</v>
      </c>
      <c r="G102" s="264">
        <v>23.5</v>
      </c>
      <c r="H102" s="362">
        <v>15.5</v>
      </c>
      <c r="I102" s="310">
        <v>0.52083333333333337</v>
      </c>
      <c r="T102" s="444"/>
      <c r="U102" s="264">
        <f t="shared" si="60"/>
        <v>5.9739289217221429E-3</v>
      </c>
      <c r="V102" s="330">
        <f t="shared" si="61"/>
        <v>49.894254354223335</v>
      </c>
      <c r="W102" s="264">
        <f t="shared" si="62"/>
        <v>1252.8</v>
      </c>
      <c r="X102" s="264">
        <f>[1]Sheet2!$BI$39</f>
        <v>1004.364142697289</v>
      </c>
      <c r="Y102" s="264">
        <f t="shared" si="63"/>
        <v>20</v>
      </c>
      <c r="Z102" s="264">
        <v>39</v>
      </c>
      <c r="AA102" s="264">
        <v>19</v>
      </c>
      <c r="AB102" s="264">
        <v>13</v>
      </c>
      <c r="AC102" s="381">
        <v>0.47916666666666669</v>
      </c>
    </row>
    <row r="103" spans="1:38" ht="15.75" thickBot="1" x14ac:dyDescent="0.3">
      <c r="A103" s="264">
        <f t="shared" si="56"/>
        <v>7.6304378962632983E-3</v>
      </c>
      <c r="B103" s="330">
        <f t="shared" si="57"/>
        <v>33.587125338838533</v>
      </c>
      <c r="C103" s="264">
        <f t="shared" si="58"/>
        <v>814.31999999999994</v>
      </c>
      <c r="D103" s="264">
        <f>[1]Sheet2!$BK$39</f>
        <v>969.80017406653087</v>
      </c>
      <c r="E103" s="264">
        <f t="shared" si="59"/>
        <v>13</v>
      </c>
      <c r="F103" s="264">
        <v>36</v>
      </c>
      <c r="G103" s="264">
        <v>23</v>
      </c>
      <c r="H103" s="362">
        <v>15.6</v>
      </c>
      <c r="I103" s="382">
        <v>0.5625</v>
      </c>
      <c r="T103" s="288"/>
      <c r="U103" s="264">
        <f t="shared" si="60"/>
        <v>8.0361230014921077E-3</v>
      </c>
      <c r="V103" s="330">
        <f t="shared" si="61"/>
        <v>44.045990171178232</v>
      </c>
      <c r="W103" s="264">
        <f t="shared" si="62"/>
        <v>1096.1999999999998</v>
      </c>
      <c r="X103" s="264">
        <f>[1]Sheet2!$BJ$39</f>
        <v>995.50492177815102</v>
      </c>
      <c r="Y103" s="264">
        <f t="shared" si="63"/>
        <v>17.5</v>
      </c>
      <c r="Z103" s="264">
        <v>41</v>
      </c>
      <c r="AA103" s="264">
        <v>23.5</v>
      </c>
      <c r="AB103" s="264">
        <v>15.5</v>
      </c>
      <c r="AC103" s="381">
        <v>0.52083333333333337</v>
      </c>
    </row>
    <row r="104" spans="1:38" ht="13.5" customHeight="1" thickBot="1" x14ac:dyDescent="0.3">
      <c r="A104" s="264">
        <f t="shared" si="56"/>
        <v>8.1602246529249075E-3</v>
      </c>
      <c r="B104" s="330">
        <f t="shared" si="57"/>
        <v>35.712798861843908</v>
      </c>
      <c r="C104" s="264">
        <f t="shared" si="58"/>
        <v>820.58400000000006</v>
      </c>
      <c r="D104" s="264">
        <f>[1]Sheet2!$BL$39</f>
        <v>919.09234353146644</v>
      </c>
      <c r="E104" s="264">
        <f t="shared" si="59"/>
        <v>13.100000000000001</v>
      </c>
      <c r="F104" s="264">
        <v>35.6</v>
      </c>
      <c r="G104" s="264">
        <v>22.5</v>
      </c>
      <c r="H104" s="362">
        <v>15</v>
      </c>
      <c r="I104" s="383">
        <v>0.60416666666666596</v>
      </c>
      <c r="T104" s="290"/>
      <c r="U104" s="264">
        <f t="shared" si="60"/>
        <v>7.6304378962632983E-3</v>
      </c>
      <c r="V104" s="330">
        <f t="shared" si="61"/>
        <v>45.213437956128786</v>
      </c>
      <c r="W104" s="264">
        <f t="shared" si="62"/>
        <v>1096.1999999999998</v>
      </c>
      <c r="X104" s="264">
        <f>[1]Sheet2!$BK$39</f>
        <v>969.80017406653087</v>
      </c>
      <c r="Y104" s="264">
        <f t="shared" si="63"/>
        <v>17.5</v>
      </c>
      <c r="Z104" s="264">
        <v>40.5</v>
      </c>
      <c r="AA104" s="264">
        <v>23</v>
      </c>
      <c r="AB104" s="264">
        <v>15.6</v>
      </c>
      <c r="AC104" s="381">
        <v>0.5625</v>
      </c>
    </row>
    <row r="105" spans="1:38" ht="11.25" customHeight="1" thickBot="1" x14ac:dyDescent="0.3">
      <c r="A105" s="265">
        <f t="shared" si="56"/>
        <v>8.9007726611400884E-3</v>
      </c>
      <c r="B105" s="332">
        <f t="shared" si="57"/>
        <v>39.715491470792308</v>
      </c>
      <c r="C105" s="265">
        <f t="shared" si="58"/>
        <v>814.31999999999994</v>
      </c>
      <c r="D105" s="265">
        <f>[1]Sheet2!$BM$39</f>
        <v>820.15351676951525</v>
      </c>
      <c r="E105" s="265">
        <f t="shared" si="59"/>
        <v>13</v>
      </c>
      <c r="F105" s="265">
        <v>35</v>
      </c>
      <c r="G105" s="265">
        <v>22</v>
      </c>
      <c r="H105" s="385">
        <v>14.7</v>
      </c>
      <c r="I105" s="367">
        <v>0.64583333333333304</v>
      </c>
      <c r="S105" s="293"/>
      <c r="T105" s="292"/>
      <c r="U105" s="264">
        <f t="shared" si="60"/>
        <v>8.1602246529249075E-3</v>
      </c>
      <c r="V105" s="330">
        <f t="shared" si="61"/>
        <v>47.707937410860168</v>
      </c>
      <c r="W105" s="264">
        <f t="shared" si="62"/>
        <v>1096.1999999999998</v>
      </c>
      <c r="X105" s="264">
        <f>[1]Sheet2!$BL$39</f>
        <v>919.09234353146644</v>
      </c>
      <c r="Y105" s="264">
        <f t="shared" si="63"/>
        <v>17.5</v>
      </c>
      <c r="Z105" s="264">
        <v>40</v>
      </c>
      <c r="AA105" s="264">
        <v>22.5</v>
      </c>
      <c r="AB105" s="264">
        <v>15</v>
      </c>
      <c r="AC105" s="381">
        <v>0.60416666666666596</v>
      </c>
    </row>
    <row r="106" spans="1:38" ht="15.75" thickBot="1" x14ac:dyDescent="0.3">
      <c r="A106" s="386">
        <f t="shared" si="56"/>
        <v>9.8346264026153967E-3</v>
      </c>
      <c r="B106" s="269">
        <f t="shared" si="57"/>
        <v>44.834094844243083</v>
      </c>
      <c r="C106" s="327">
        <f t="shared" si="58"/>
        <v>820.58400000000006</v>
      </c>
      <c r="D106" s="339">
        <f>[1]Sheet2!$BN$39</f>
        <v>732.10711879052656</v>
      </c>
      <c r="E106" s="325">
        <f t="shared" si="59"/>
        <v>13.100000000000001</v>
      </c>
      <c r="F106" s="327">
        <v>34.5</v>
      </c>
      <c r="G106" s="387">
        <v>21.4</v>
      </c>
      <c r="H106" s="388">
        <v>14.2</v>
      </c>
      <c r="I106" s="361">
        <v>0.66666666666666663</v>
      </c>
      <c r="U106" s="265">
        <f t="shared" si="60"/>
        <v>8.9007726611400884E-3</v>
      </c>
      <c r="V106" s="332">
        <f t="shared" si="61"/>
        <v>53.157657814752767</v>
      </c>
      <c r="W106" s="265">
        <f t="shared" si="62"/>
        <v>1089.9359999999997</v>
      </c>
      <c r="X106" s="265">
        <f>[1]Sheet2!$BM$39</f>
        <v>820.15351676951525</v>
      </c>
      <c r="Y106" s="265">
        <f t="shared" si="63"/>
        <v>17.399999999999999</v>
      </c>
      <c r="Z106" s="265">
        <v>39.4</v>
      </c>
      <c r="AA106" s="265">
        <v>22</v>
      </c>
      <c r="AB106" s="265">
        <v>14.7</v>
      </c>
      <c r="AC106" s="384">
        <v>0.64583333333333304</v>
      </c>
    </row>
    <row r="107" spans="1:38" ht="15" customHeight="1" x14ac:dyDescent="0.25">
      <c r="L107" s="444" t="s">
        <v>207</v>
      </c>
      <c r="M107" s="444"/>
      <c r="N107" s="444"/>
      <c r="O107" s="444"/>
      <c r="P107" s="444"/>
      <c r="Q107" s="444"/>
      <c r="R107" s="444"/>
      <c r="S107" s="444"/>
      <c r="U107" s="305">
        <f t="shared" si="60"/>
        <v>9.8346264026153967E-3</v>
      </c>
      <c r="V107" s="305">
        <f t="shared" si="61"/>
        <v>60.235119790738793</v>
      </c>
      <c r="W107" s="324">
        <f t="shared" si="62"/>
        <v>1102.4639999999999</v>
      </c>
      <c r="X107" s="305">
        <f>[1]Sheet2!$BN$39</f>
        <v>732.10711879052656</v>
      </c>
      <c r="Y107" s="324">
        <f t="shared" si="63"/>
        <v>17.600000000000001</v>
      </c>
      <c r="Z107" s="266">
        <v>39</v>
      </c>
      <c r="AA107" s="324">
        <v>21.4</v>
      </c>
      <c r="AB107" s="324">
        <v>14.2</v>
      </c>
      <c r="AC107" s="381">
        <v>0.66666666666666663</v>
      </c>
    </row>
    <row r="108" spans="1:38" x14ac:dyDescent="0.25">
      <c r="L108" s="288" t="s">
        <v>150</v>
      </c>
      <c r="M108" s="288"/>
      <c r="N108" s="288"/>
      <c r="O108" s="288"/>
      <c r="P108" s="288"/>
      <c r="Q108" s="288"/>
      <c r="R108" s="288"/>
      <c r="S108" s="288"/>
    </row>
    <row r="109" spans="1:38" x14ac:dyDescent="0.25">
      <c r="L109" s="553" t="s">
        <v>158</v>
      </c>
      <c r="M109" s="553"/>
      <c r="N109" s="553"/>
      <c r="O109" s="553"/>
      <c r="P109" s="553"/>
      <c r="Q109" s="553"/>
      <c r="R109" s="553"/>
      <c r="S109" s="553"/>
      <c r="AF109" s="555" t="s">
        <v>258</v>
      </c>
      <c r="AG109" s="555"/>
      <c r="AH109" s="555"/>
      <c r="AI109" s="555"/>
      <c r="AJ109" s="555"/>
      <c r="AK109" s="555"/>
      <c r="AL109" s="555"/>
    </row>
    <row r="110" spans="1:38" x14ac:dyDescent="0.25">
      <c r="AF110" s="554" t="s">
        <v>229</v>
      </c>
      <c r="AG110" s="554"/>
      <c r="AH110" s="554"/>
      <c r="AI110" s="554"/>
      <c r="AJ110" s="554"/>
      <c r="AK110" s="554"/>
      <c r="AL110" s="554"/>
    </row>
    <row r="111" spans="1:38" x14ac:dyDescent="0.25">
      <c r="AF111" s="554" t="s">
        <v>259</v>
      </c>
      <c r="AG111" s="554"/>
      <c r="AH111" s="554"/>
      <c r="AI111" s="554"/>
      <c r="AJ111" s="554"/>
      <c r="AK111" s="554"/>
      <c r="AL111" s="554"/>
    </row>
    <row r="112" spans="1:38" ht="15.75" thickBot="1" x14ac:dyDescent="0.3">
      <c r="A112" s="446" t="s">
        <v>178</v>
      </c>
      <c r="B112" s="446"/>
      <c r="C112" s="446"/>
      <c r="D112" s="446"/>
      <c r="E112" s="446"/>
      <c r="F112" s="446"/>
      <c r="G112" s="446"/>
      <c r="H112" s="446"/>
      <c r="I112" s="446"/>
    </row>
    <row r="113" spans="1:38" ht="19.5" thickBot="1" x14ac:dyDescent="0.55000000000000004">
      <c r="A113" s="342" t="s">
        <v>188</v>
      </c>
      <c r="B113" s="299" t="s">
        <v>101</v>
      </c>
      <c r="C113" s="297" t="s">
        <v>189</v>
      </c>
      <c r="D113" s="357" t="s">
        <v>63</v>
      </c>
      <c r="E113" s="299" t="s">
        <v>59</v>
      </c>
      <c r="F113" s="297" t="s">
        <v>190</v>
      </c>
      <c r="G113" s="297" t="s">
        <v>191</v>
      </c>
      <c r="H113" s="297" t="s">
        <v>192</v>
      </c>
      <c r="I113" s="300" t="s">
        <v>60</v>
      </c>
      <c r="AG113" s="294"/>
    </row>
    <row r="114" spans="1:38" ht="15.75" thickBot="1" x14ac:dyDescent="0.3">
      <c r="A114" s="264">
        <f t="shared" ref="A114:A121" si="64">(G114-H114)/D114</f>
        <v>9.2103970194061427E-4</v>
      </c>
      <c r="B114" s="330">
        <f t="shared" ref="B114:B121" si="65">C114/(2.5*D114)*100</f>
        <v>39.74470521814137</v>
      </c>
      <c r="C114" s="264">
        <f t="shared" ref="C114:C121" si="66">0.015*1.16*3600*E114</f>
        <v>970.91999999999985</v>
      </c>
      <c r="D114" s="264">
        <f>[1]Sheet2!$BG$41</f>
        <v>977.15657436233892</v>
      </c>
      <c r="E114" s="264">
        <f t="shared" ref="E114:E121" si="67">F114-G114</f>
        <v>15.5</v>
      </c>
      <c r="F114" s="264">
        <v>29</v>
      </c>
      <c r="G114" s="264">
        <v>13.5</v>
      </c>
      <c r="H114" s="264">
        <v>12.6</v>
      </c>
      <c r="I114" s="303">
        <v>0.39583333333333331</v>
      </c>
      <c r="U114" s="440" t="s">
        <v>219</v>
      </c>
      <c r="V114" s="440"/>
      <c r="W114" s="440"/>
      <c r="X114" s="440"/>
      <c r="Y114" s="440"/>
      <c r="Z114" s="440"/>
      <c r="AA114" s="440"/>
      <c r="AB114" s="440"/>
      <c r="AC114" s="440"/>
    </row>
    <row r="115" spans="1:38" ht="15.75" thickBot="1" x14ac:dyDescent="0.3">
      <c r="A115" s="264">
        <f t="shared" si="64"/>
        <v>6.0042726387879713E-4</v>
      </c>
      <c r="B115" s="330">
        <f t="shared" si="65"/>
        <v>40.118148063325727</v>
      </c>
      <c r="C115" s="264">
        <f t="shared" si="66"/>
        <v>1002.2399999999999</v>
      </c>
      <c r="D115" s="264">
        <f>[1]Sheet2!$BH$41</f>
        <v>999.28840027010551</v>
      </c>
      <c r="E115" s="264">
        <f t="shared" si="67"/>
        <v>16</v>
      </c>
      <c r="F115" s="264">
        <v>30</v>
      </c>
      <c r="G115" s="264">
        <v>14</v>
      </c>
      <c r="H115" s="264">
        <v>13.4</v>
      </c>
      <c r="I115" s="307">
        <v>0.4375</v>
      </c>
      <c r="U115" s="293" t="s">
        <v>114</v>
      </c>
      <c r="V115" s="293" t="s">
        <v>78</v>
      </c>
      <c r="X115" s="294">
        <v>43283</v>
      </c>
      <c r="AC115" s="293"/>
    </row>
    <row r="116" spans="1:38" ht="12" customHeight="1" thickBot="1" x14ac:dyDescent="0.55000000000000004">
      <c r="A116" s="264">
        <f t="shared" si="64"/>
        <v>2.9839054206511118E-3</v>
      </c>
      <c r="B116" s="330">
        <f t="shared" si="65"/>
        <v>37.382367109917126</v>
      </c>
      <c r="C116" s="264">
        <f t="shared" si="66"/>
        <v>939.59999999999991</v>
      </c>
      <c r="D116" s="264">
        <f>[1]Sheet2!$BI$41</f>
        <v>1005.393796746204</v>
      </c>
      <c r="E116" s="264">
        <f t="shared" si="67"/>
        <v>15</v>
      </c>
      <c r="F116" s="264">
        <v>33</v>
      </c>
      <c r="G116" s="264">
        <v>18</v>
      </c>
      <c r="H116" s="264">
        <v>15</v>
      </c>
      <c r="I116" s="307">
        <v>0.47916666666666669</v>
      </c>
      <c r="J116" s="553"/>
      <c r="K116" s="558"/>
      <c r="L116" s="558"/>
      <c r="M116" s="558"/>
      <c r="N116" s="558"/>
      <c r="O116" s="558"/>
      <c r="P116" s="558"/>
      <c r="Q116" s="558"/>
      <c r="R116" s="558"/>
      <c r="S116" s="558"/>
      <c r="U116" s="342" t="s">
        <v>188</v>
      </c>
      <c r="V116" s="296" t="s">
        <v>102</v>
      </c>
      <c r="W116" s="297" t="s">
        <v>189</v>
      </c>
      <c r="X116" s="357" t="s">
        <v>63</v>
      </c>
      <c r="Y116" s="299" t="s">
        <v>59</v>
      </c>
      <c r="Z116" s="297" t="s">
        <v>190</v>
      </c>
      <c r="AA116" s="297" t="s">
        <v>191</v>
      </c>
      <c r="AB116" s="297" t="s">
        <v>192</v>
      </c>
      <c r="AC116" s="357" t="s">
        <v>60</v>
      </c>
    </row>
    <row r="117" spans="1:38" ht="15.75" thickBot="1" x14ac:dyDescent="0.3">
      <c r="A117" s="264">
        <f t="shared" si="64"/>
        <v>6.4187666634043326E-3</v>
      </c>
      <c r="B117" s="330">
        <f t="shared" si="65"/>
        <v>32.919607648268638</v>
      </c>
      <c r="C117" s="264">
        <f t="shared" si="66"/>
        <v>820.58400000000006</v>
      </c>
      <c r="D117" s="264">
        <f>[1]Sheet2!$BJ$41</f>
        <v>997.07628203540571</v>
      </c>
      <c r="E117" s="264">
        <f t="shared" si="67"/>
        <v>13.100000000000001</v>
      </c>
      <c r="F117" s="264">
        <v>36</v>
      </c>
      <c r="G117" s="264">
        <v>22.9</v>
      </c>
      <c r="H117" s="264">
        <v>16.5</v>
      </c>
      <c r="I117" s="309">
        <v>0.52083333333333337</v>
      </c>
      <c r="U117" s="264">
        <f t="shared" ref="U117:U124" si="68">(AA117-AB117)/X117</f>
        <v>9.2103970194061427E-4</v>
      </c>
      <c r="V117" s="330">
        <f t="shared" ref="V117:V124" si="69">W117/(2.5*X117)*100</f>
        <v>52.565577869154708</v>
      </c>
      <c r="W117" s="264">
        <f t="shared" ref="W117:W124" si="70">0.015*1.16*3600*Y117</f>
        <v>1284.1199999999999</v>
      </c>
      <c r="X117" s="264">
        <f>[1]Sheet2!$BG$41</f>
        <v>977.15657436233892</v>
      </c>
      <c r="Y117" s="264">
        <f>Z117-AA117</f>
        <v>20.5</v>
      </c>
      <c r="Z117" s="264">
        <v>34</v>
      </c>
      <c r="AA117" s="264">
        <v>13.5</v>
      </c>
      <c r="AB117" s="264">
        <v>12.6</v>
      </c>
      <c r="AC117" s="381">
        <v>0.39583333333333331</v>
      </c>
    </row>
    <row r="118" spans="1:38" ht="15.75" thickBot="1" x14ac:dyDescent="0.3">
      <c r="A118" s="264">
        <f t="shared" si="64"/>
        <v>6.2748984235956647E-3</v>
      </c>
      <c r="B118" s="330">
        <f t="shared" si="65"/>
        <v>32.733491102466949</v>
      </c>
      <c r="C118" s="264">
        <f t="shared" si="66"/>
        <v>795.52799999999991</v>
      </c>
      <c r="D118" s="264">
        <f>[1]Sheet2!$BK$41</f>
        <v>972.1272900708658</v>
      </c>
      <c r="E118" s="264">
        <f t="shared" si="67"/>
        <v>12.7</v>
      </c>
      <c r="F118" s="264">
        <v>35</v>
      </c>
      <c r="G118" s="264">
        <v>22.3</v>
      </c>
      <c r="H118" s="264">
        <v>16.2</v>
      </c>
      <c r="I118" s="323">
        <v>0.5625</v>
      </c>
      <c r="T118" s="452"/>
      <c r="U118" s="264">
        <f t="shared" si="68"/>
        <v>2.6018514768081217E-3</v>
      </c>
      <c r="V118" s="330">
        <f t="shared" si="69"/>
        <v>50.147685079157156</v>
      </c>
      <c r="W118" s="264">
        <f t="shared" si="70"/>
        <v>1252.8</v>
      </c>
      <c r="X118" s="264">
        <f>[1]Sheet2!$BH$41</f>
        <v>999.28840027010551</v>
      </c>
      <c r="Y118" s="264">
        <f t="shared" ref="Y118:Y124" si="71">Z118-AA118</f>
        <v>20</v>
      </c>
      <c r="Z118" s="264">
        <v>36</v>
      </c>
      <c r="AA118" s="264">
        <v>16</v>
      </c>
      <c r="AB118" s="264">
        <v>13.4</v>
      </c>
      <c r="AC118" s="381">
        <v>0.4375</v>
      </c>
    </row>
    <row r="119" spans="1:38" ht="11.25" customHeight="1" thickBot="1" x14ac:dyDescent="0.3">
      <c r="A119" s="264">
        <f t="shared" si="64"/>
        <v>6.5026002884968348E-3</v>
      </c>
      <c r="B119" s="330">
        <f t="shared" si="65"/>
        <v>33.943573505953481</v>
      </c>
      <c r="C119" s="264">
        <f t="shared" si="66"/>
        <v>782.99999999999989</v>
      </c>
      <c r="D119" s="264">
        <f>[1]Sheet2!$BL$41</f>
        <v>922.70779900374009</v>
      </c>
      <c r="E119" s="264">
        <f t="shared" si="67"/>
        <v>12.5</v>
      </c>
      <c r="F119" s="264">
        <v>34.5</v>
      </c>
      <c r="G119" s="264">
        <v>22</v>
      </c>
      <c r="H119" s="264">
        <v>16</v>
      </c>
      <c r="I119" s="389">
        <v>0.60416666666666596</v>
      </c>
      <c r="K119" s="290"/>
      <c r="T119" s="448"/>
      <c r="U119" s="264">
        <f t="shared" si="68"/>
        <v>2.9839054206511118E-3</v>
      </c>
      <c r="V119" s="330">
        <f t="shared" si="69"/>
        <v>49.843156146556169</v>
      </c>
      <c r="W119" s="264">
        <f t="shared" si="70"/>
        <v>1252.8</v>
      </c>
      <c r="X119" s="264">
        <f>[1]Sheet2!$BI$41</f>
        <v>1005.393796746204</v>
      </c>
      <c r="Y119" s="264">
        <f t="shared" si="71"/>
        <v>20</v>
      </c>
      <c r="Z119" s="264">
        <v>38</v>
      </c>
      <c r="AA119" s="264">
        <v>18</v>
      </c>
      <c r="AB119" s="264">
        <v>15</v>
      </c>
      <c r="AC119" s="381">
        <v>0.47916666666666669</v>
      </c>
    </row>
    <row r="120" spans="1:38" ht="15.75" thickBot="1" x14ac:dyDescent="0.3">
      <c r="A120" s="265">
        <f t="shared" si="64"/>
        <v>6.8958292015469528E-3</v>
      </c>
      <c r="B120" s="332">
        <f t="shared" si="65"/>
        <v>38.193892904770209</v>
      </c>
      <c r="C120" s="265">
        <f t="shared" si="66"/>
        <v>789.26400000000001</v>
      </c>
      <c r="D120" s="265">
        <f>[1]Sheet2!$BM$41</f>
        <v>826.58659798611438</v>
      </c>
      <c r="E120" s="265">
        <f t="shared" si="67"/>
        <v>12.600000000000001</v>
      </c>
      <c r="F120" s="265">
        <v>34</v>
      </c>
      <c r="G120" s="265">
        <v>21.4</v>
      </c>
      <c r="H120" s="265">
        <v>15.7</v>
      </c>
      <c r="I120" s="390">
        <v>0.64583333333333304</v>
      </c>
      <c r="U120" s="264">
        <f t="shared" si="68"/>
        <v>6.4187666634043326E-3</v>
      </c>
      <c r="V120" s="330">
        <f t="shared" si="69"/>
        <v>32.919607648268638</v>
      </c>
      <c r="W120" s="264">
        <f t="shared" si="70"/>
        <v>820.58400000000006</v>
      </c>
      <c r="X120" s="264">
        <f>[1]Sheet2!$BJ$41</f>
        <v>997.07628203540571</v>
      </c>
      <c r="Y120" s="264">
        <f t="shared" si="71"/>
        <v>13.100000000000001</v>
      </c>
      <c r="Z120" s="264">
        <v>36</v>
      </c>
      <c r="AA120" s="264">
        <v>22.9</v>
      </c>
      <c r="AB120" s="264">
        <v>16.5</v>
      </c>
      <c r="AC120" s="381">
        <v>0.52083333333333337</v>
      </c>
    </row>
    <row r="121" spans="1:38" ht="21.75" customHeight="1" thickBot="1" x14ac:dyDescent="0.3">
      <c r="A121" s="325">
        <f t="shared" si="64"/>
        <v>7.685779618552495E-3</v>
      </c>
      <c r="B121" s="327">
        <f t="shared" si="65"/>
        <v>41.893485738919232</v>
      </c>
      <c r="C121" s="327">
        <f t="shared" si="66"/>
        <v>776.73599999999988</v>
      </c>
      <c r="D121" s="339">
        <f>[1]Sheet2!$BN$41</f>
        <v>741.6293834708614</v>
      </c>
      <c r="E121" s="325">
        <f t="shared" si="67"/>
        <v>12.399999999999999</v>
      </c>
      <c r="F121" s="327">
        <v>33.4</v>
      </c>
      <c r="G121" s="378">
        <v>21</v>
      </c>
      <c r="H121" s="325">
        <v>15.3</v>
      </c>
      <c r="I121" s="391">
        <v>0.66666666666666663</v>
      </c>
      <c r="U121" s="264">
        <f t="shared" si="68"/>
        <v>6.2748984235956647E-3</v>
      </c>
      <c r="V121" s="330">
        <f t="shared" si="69"/>
        <v>32.733491102466949</v>
      </c>
      <c r="W121" s="264">
        <f t="shared" si="70"/>
        <v>795.52799999999991</v>
      </c>
      <c r="X121" s="264">
        <f>[1]Sheet2!$BK$41</f>
        <v>972.1272900708658</v>
      </c>
      <c r="Y121" s="264">
        <f t="shared" si="71"/>
        <v>12.7</v>
      </c>
      <c r="Z121" s="264">
        <v>35</v>
      </c>
      <c r="AA121" s="264">
        <v>22.3</v>
      </c>
      <c r="AB121" s="264">
        <v>16.2</v>
      </c>
      <c r="AC121" s="381">
        <v>0.5625</v>
      </c>
    </row>
    <row r="122" spans="1:38" ht="15.75" thickBot="1" x14ac:dyDescent="0.3">
      <c r="K122" s="292"/>
      <c r="L122" s="444" t="s">
        <v>206</v>
      </c>
      <c r="M122" s="444"/>
      <c r="N122" s="444"/>
      <c r="O122" s="444"/>
      <c r="P122" s="444"/>
      <c r="Q122" s="444"/>
      <c r="R122" s="444"/>
      <c r="S122" s="444"/>
      <c r="T122" s="444"/>
      <c r="U122" s="264">
        <f t="shared" si="68"/>
        <v>7.0444836458715713E-3</v>
      </c>
      <c r="V122" s="330">
        <f t="shared" si="69"/>
        <v>33.943573505953481</v>
      </c>
      <c r="W122" s="264">
        <f t="shared" si="70"/>
        <v>782.99999999999989</v>
      </c>
      <c r="X122" s="264">
        <f>[1]Sheet2!$BL$41</f>
        <v>922.70779900374009</v>
      </c>
      <c r="Y122" s="264">
        <f t="shared" si="71"/>
        <v>12.5</v>
      </c>
      <c r="Z122" s="264">
        <v>34.5</v>
      </c>
      <c r="AA122" s="264">
        <v>22</v>
      </c>
      <c r="AB122" s="264">
        <v>15.5</v>
      </c>
      <c r="AC122" s="381">
        <v>0.60416666666666596</v>
      </c>
    </row>
    <row r="123" spans="1:38" ht="15" customHeight="1" x14ac:dyDescent="0.25">
      <c r="K123" s="556" t="s">
        <v>150</v>
      </c>
      <c r="L123" s="556"/>
      <c r="M123" s="556"/>
      <c r="N123" s="556"/>
      <c r="O123" s="556"/>
      <c r="P123" s="556"/>
      <c r="Q123" s="556"/>
      <c r="R123" s="556"/>
      <c r="S123" s="556"/>
      <c r="T123" s="556"/>
      <c r="U123" s="265">
        <f t="shared" si="68"/>
        <v>7.7426854192807881E-3</v>
      </c>
      <c r="V123" s="332">
        <f t="shared" si="69"/>
        <v>38.193892904770209</v>
      </c>
      <c r="W123" s="265">
        <f t="shared" si="70"/>
        <v>789.26400000000001</v>
      </c>
      <c r="X123" s="265">
        <f>[1]Sheet2!$BM$41</f>
        <v>826.58659798611438</v>
      </c>
      <c r="Y123" s="265">
        <f t="shared" si="71"/>
        <v>12.600000000000001</v>
      </c>
      <c r="Z123" s="265">
        <v>34</v>
      </c>
      <c r="AA123" s="265">
        <v>21.4</v>
      </c>
      <c r="AB123" s="265">
        <v>15</v>
      </c>
      <c r="AC123" s="381">
        <v>0.64583333333333304</v>
      </c>
    </row>
    <row r="124" spans="1:38" ht="15.75" customHeight="1" x14ac:dyDescent="0.25">
      <c r="K124" s="553" t="s">
        <v>159</v>
      </c>
      <c r="L124" s="553"/>
      <c r="M124" s="553"/>
      <c r="N124" s="553"/>
      <c r="O124" s="553"/>
      <c r="P124" s="553"/>
      <c r="Q124" s="553"/>
      <c r="R124" s="553"/>
      <c r="S124" s="553"/>
      <c r="T124" s="553"/>
      <c r="U124" s="324">
        <f t="shared" si="68"/>
        <v>8.7644855299282842E-3</v>
      </c>
      <c r="V124" s="324">
        <f t="shared" si="69"/>
        <v>41.893485738919232</v>
      </c>
      <c r="W124" s="324">
        <f t="shared" si="70"/>
        <v>776.73599999999988</v>
      </c>
      <c r="X124" s="305">
        <f>[1]Sheet2!$BN$41</f>
        <v>741.6293834708614</v>
      </c>
      <c r="Y124" s="324">
        <f t="shared" si="71"/>
        <v>12.399999999999999</v>
      </c>
      <c r="Z124" s="324">
        <v>33.4</v>
      </c>
      <c r="AA124" s="324">
        <v>21</v>
      </c>
      <c r="AB124" s="324">
        <v>14.5</v>
      </c>
      <c r="AC124" s="381">
        <v>0.66666666666666663</v>
      </c>
      <c r="AF124" s="555" t="s">
        <v>256</v>
      </c>
      <c r="AG124" s="555"/>
      <c r="AH124" s="555"/>
      <c r="AI124" s="555"/>
      <c r="AJ124" s="555"/>
      <c r="AK124" s="555"/>
      <c r="AL124" s="555"/>
    </row>
    <row r="125" spans="1:38" ht="15.75" thickBot="1" x14ac:dyDescent="0.3">
      <c r="A125" s="446" t="s">
        <v>179</v>
      </c>
      <c r="B125" s="446"/>
      <c r="C125" s="446"/>
      <c r="D125" s="446"/>
      <c r="E125" s="446"/>
      <c r="F125" s="446"/>
      <c r="G125" s="446"/>
      <c r="H125" s="446"/>
      <c r="I125" s="446"/>
      <c r="AF125" s="554" t="s">
        <v>229</v>
      </c>
      <c r="AG125" s="554"/>
      <c r="AH125" s="554"/>
      <c r="AI125" s="554"/>
      <c r="AJ125" s="554"/>
      <c r="AK125" s="554"/>
      <c r="AL125" s="554"/>
    </row>
    <row r="126" spans="1:38" ht="19.5" thickBot="1" x14ac:dyDescent="0.55000000000000004">
      <c r="A126" s="342" t="s">
        <v>188</v>
      </c>
      <c r="B126" s="392" t="s">
        <v>101</v>
      </c>
      <c r="C126" s="393" t="s">
        <v>189</v>
      </c>
      <c r="D126" s="329" t="s">
        <v>63</v>
      </c>
      <c r="E126" s="392" t="s">
        <v>59</v>
      </c>
      <c r="F126" s="393" t="s">
        <v>190</v>
      </c>
      <c r="G126" s="394" t="s">
        <v>191</v>
      </c>
      <c r="H126" s="395" t="s">
        <v>192</v>
      </c>
      <c r="I126" s="396" t="s">
        <v>60</v>
      </c>
      <c r="U126" s="440" t="s">
        <v>220</v>
      </c>
      <c r="V126" s="440"/>
      <c r="W126" s="440"/>
      <c r="X126" s="440"/>
      <c r="Y126" s="440"/>
      <c r="Z126" s="440"/>
      <c r="AA126" s="440"/>
      <c r="AB126" s="440"/>
      <c r="AC126" s="440"/>
      <c r="AF126" s="554" t="s">
        <v>257</v>
      </c>
      <c r="AG126" s="554"/>
      <c r="AH126" s="554"/>
      <c r="AI126" s="554"/>
      <c r="AJ126" s="554"/>
      <c r="AK126" s="554"/>
      <c r="AL126" s="554"/>
    </row>
    <row r="127" spans="1:38" ht="15.75" thickBot="1" x14ac:dyDescent="0.3">
      <c r="A127" s="264">
        <f t="shared" ref="A127:A134" si="72">(G127-H127)/D127</f>
        <v>2.5586692218408963E-3</v>
      </c>
      <c r="B127" s="269">
        <f t="shared" ref="B127:B134" si="73">C127/(2.5*D127)*100</f>
        <v>41.030410254365115</v>
      </c>
      <c r="C127" s="271">
        <f t="shared" ref="C127:C134" si="74">0.015*1.16*3600*E127</f>
        <v>1002.2399999999999</v>
      </c>
      <c r="D127" s="339">
        <f>[1]Sheet2!$BG$45</f>
        <v>977.07041561289213</v>
      </c>
      <c r="E127" s="269">
        <f>F127-G127</f>
        <v>16</v>
      </c>
      <c r="F127" s="269">
        <v>30.5</v>
      </c>
      <c r="G127" s="271">
        <v>14.5</v>
      </c>
      <c r="H127" s="271">
        <v>12</v>
      </c>
      <c r="I127" s="309">
        <v>0.39583333333333331</v>
      </c>
      <c r="U127" s="293" t="s">
        <v>113</v>
      </c>
      <c r="V127" s="293" t="s">
        <v>78</v>
      </c>
      <c r="W127" s="294">
        <v>43406</v>
      </c>
      <c r="AC127" s="293"/>
      <c r="AD127" s="294"/>
    </row>
    <row r="128" spans="1:38" ht="19.5" thickBot="1" x14ac:dyDescent="0.55000000000000004">
      <c r="A128" s="360">
        <f t="shared" si="72"/>
        <v>3.0007164420689895E-3</v>
      </c>
      <c r="B128" s="315">
        <f t="shared" si="73"/>
        <v>38.846074772448304</v>
      </c>
      <c r="C128" s="273">
        <f t="shared" si="74"/>
        <v>970.91999999999985</v>
      </c>
      <c r="D128" s="284">
        <f>[1]Sheet2!$BH$45</f>
        <v>999.7612429955243</v>
      </c>
      <c r="E128" s="311">
        <f t="shared" ref="E128:E134" si="75">F128-G128</f>
        <v>15.5</v>
      </c>
      <c r="F128" s="311">
        <v>32</v>
      </c>
      <c r="G128" s="273">
        <v>16.5</v>
      </c>
      <c r="H128" s="273">
        <v>13.5</v>
      </c>
      <c r="I128" s="313">
        <v>0.4375</v>
      </c>
      <c r="U128" s="342" t="s">
        <v>68</v>
      </c>
      <c r="V128" s="397" t="s">
        <v>102</v>
      </c>
      <c r="W128" s="329" t="s">
        <v>189</v>
      </c>
      <c r="X128" s="300" t="s">
        <v>63</v>
      </c>
      <c r="Y128" s="329" t="s">
        <v>59</v>
      </c>
      <c r="Z128" s="329" t="s">
        <v>190</v>
      </c>
      <c r="AA128" s="392" t="s">
        <v>191</v>
      </c>
      <c r="AB128" s="393" t="s">
        <v>192</v>
      </c>
      <c r="AC128" s="329" t="s">
        <v>60</v>
      </c>
    </row>
    <row r="129" spans="1:38" ht="15.75" thickBot="1" x14ac:dyDescent="0.3">
      <c r="A129" s="360">
        <f t="shared" si="72"/>
        <v>4.4716016779228025E-3</v>
      </c>
      <c r="B129" s="269">
        <f t="shared" si="73"/>
        <v>38.591711121144954</v>
      </c>
      <c r="C129" s="271">
        <f t="shared" si="74"/>
        <v>970.91999999999985</v>
      </c>
      <c r="D129" s="339">
        <f>[1]Sheet2!$BI$45</f>
        <v>1006.3508165804226</v>
      </c>
      <c r="E129" s="269">
        <f t="shared" si="75"/>
        <v>15.5</v>
      </c>
      <c r="F129" s="269">
        <v>35</v>
      </c>
      <c r="G129" s="271">
        <v>19.5</v>
      </c>
      <c r="H129" s="271">
        <v>15</v>
      </c>
      <c r="I129" s="309">
        <v>0.47916666666666669</v>
      </c>
      <c r="U129" s="398">
        <f t="shared" ref="U129:U136" si="76">(AA129-AB129)/X129</f>
        <v>2.5586692218408963E-3</v>
      </c>
      <c r="V129" s="399">
        <f t="shared" ref="V129:V136" si="77">W129/(2.5*X129)*100</f>
        <v>51.54445288204618</v>
      </c>
      <c r="W129" s="267">
        <f t="shared" ref="W129:W136" si="78">0.015*1.16*3600*Y129</f>
        <v>1259.0639999999999</v>
      </c>
      <c r="X129" s="267">
        <f>[1]Sheet2!$BG$45</f>
        <v>977.07041561289213</v>
      </c>
      <c r="Y129" s="270">
        <f t="shared" ref="Y129:Y136" si="79">Z129-AA129</f>
        <v>20.100000000000001</v>
      </c>
      <c r="Z129" s="267">
        <v>34.6</v>
      </c>
      <c r="AA129" s="268">
        <v>14.5</v>
      </c>
      <c r="AB129" s="269">
        <v>12</v>
      </c>
      <c r="AC129" s="310">
        <v>0.39583333333333331</v>
      </c>
    </row>
    <row r="130" spans="1:38" ht="15.75" thickBot="1" x14ac:dyDescent="0.3">
      <c r="A130" s="362">
        <f t="shared" si="72"/>
        <v>4.5064358350480347E-3</v>
      </c>
      <c r="B130" s="311">
        <f t="shared" si="73"/>
        <v>40.146935567275932</v>
      </c>
      <c r="C130" s="273">
        <f t="shared" si="74"/>
        <v>1002.2399999999999</v>
      </c>
      <c r="D130" s="284">
        <f>[1]Sheet2!$BJ$45</f>
        <v>998.57185694335612</v>
      </c>
      <c r="E130" s="311">
        <f t="shared" si="75"/>
        <v>16</v>
      </c>
      <c r="F130" s="311">
        <v>38</v>
      </c>
      <c r="G130" s="273">
        <v>22</v>
      </c>
      <c r="H130" s="273">
        <v>17.5</v>
      </c>
      <c r="I130" s="313">
        <v>0.52083333333333337</v>
      </c>
      <c r="U130" s="311">
        <f t="shared" si="76"/>
        <v>3.0007164420689895E-3</v>
      </c>
      <c r="V130" s="386">
        <f t="shared" si="77"/>
        <v>48.870868262112381</v>
      </c>
      <c r="W130" s="269">
        <f t="shared" si="78"/>
        <v>1221.4799999999998</v>
      </c>
      <c r="X130" s="269">
        <f>[1]Sheet2!$BH$45</f>
        <v>999.7612429955243</v>
      </c>
      <c r="Y130" s="269">
        <f t="shared" si="79"/>
        <v>19.5</v>
      </c>
      <c r="Z130" s="270">
        <v>36</v>
      </c>
      <c r="AA130" s="271">
        <v>16.5</v>
      </c>
      <c r="AB130" s="272">
        <v>13.5</v>
      </c>
      <c r="AC130" s="312">
        <v>0.4375</v>
      </c>
    </row>
    <row r="131" spans="1:38" ht="15.75" thickBot="1" x14ac:dyDescent="0.3">
      <c r="A131" s="362">
        <f t="shared" si="72"/>
        <v>4.6183838752699262E-3</v>
      </c>
      <c r="B131" s="269">
        <f t="shared" si="73"/>
        <v>41.401409882179749</v>
      </c>
      <c r="C131" s="271">
        <f t="shared" si="74"/>
        <v>1008.504</v>
      </c>
      <c r="D131" s="339">
        <f>[1]Sheet2!$BK$45</f>
        <v>974.36681781611173</v>
      </c>
      <c r="E131" s="269">
        <f>F131-G131</f>
        <v>16.100000000000001</v>
      </c>
      <c r="F131" s="269">
        <v>37.6</v>
      </c>
      <c r="G131" s="271">
        <v>21.5</v>
      </c>
      <c r="H131" s="271">
        <v>17</v>
      </c>
      <c r="I131" s="309">
        <v>0.5625</v>
      </c>
      <c r="U131" s="269">
        <f t="shared" si="76"/>
        <v>4.4716016779228025E-3</v>
      </c>
      <c r="V131" s="386">
        <f t="shared" si="77"/>
        <v>44.816180656813501</v>
      </c>
      <c r="W131" s="269">
        <f t="shared" si="78"/>
        <v>1127.52</v>
      </c>
      <c r="X131" s="269">
        <f>[1]Sheet2!$BI$45</f>
        <v>1006.3508165804226</v>
      </c>
      <c r="Y131" s="269">
        <f t="shared" si="79"/>
        <v>18</v>
      </c>
      <c r="Z131" s="269">
        <v>37.5</v>
      </c>
      <c r="AA131" s="273">
        <v>19.5</v>
      </c>
      <c r="AB131" s="269">
        <v>15</v>
      </c>
      <c r="AC131" s="310">
        <v>0.47916666666666669</v>
      </c>
    </row>
    <row r="132" spans="1:38" ht="15.75" thickBot="1" x14ac:dyDescent="0.3">
      <c r="A132" s="364">
        <f t="shared" si="72"/>
        <v>4.8585359028942262E-3</v>
      </c>
      <c r="B132" s="315">
        <f t="shared" si="73"/>
        <v>41.93110825633832</v>
      </c>
      <c r="C132" s="400">
        <f t="shared" si="74"/>
        <v>970.91999999999985</v>
      </c>
      <c r="D132" s="316">
        <f>[1]Sheet2!$BL$45</f>
        <v>926.20494937978197</v>
      </c>
      <c r="E132" s="315">
        <f t="shared" si="75"/>
        <v>15.5</v>
      </c>
      <c r="F132" s="315">
        <v>36.5</v>
      </c>
      <c r="G132" s="400">
        <v>21</v>
      </c>
      <c r="H132" s="400">
        <v>16.5</v>
      </c>
      <c r="I132" s="323">
        <v>0.60416666666666596</v>
      </c>
      <c r="U132" s="269">
        <f t="shared" si="76"/>
        <v>4.5064358350480347E-3</v>
      </c>
      <c r="V132" s="386">
        <f t="shared" si="77"/>
        <v>45.165302513185431</v>
      </c>
      <c r="W132" s="269">
        <f t="shared" si="78"/>
        <v>1127.52</v>
      </c>
      <c r="X132" s="269">
        <f>[1]Sheet2!$BJ$45</f>
        <v>998.57185694335612</v>
      </c>
      <c r="Y132" s="269">
        <f t="shared" si="79"/>
        <v>18</v>
      </c>
      <c r="Z132" s="274">
        <v>39.5</v>
      </c>
      <c r="AA132" s="271">
        <v>21.5</v>
      </c>
      <c r="AB132" s="272">
        <v>17</v>
      </c>
      <c r="AC132" s="312">
        <v>0.52083333333333337</v>
      </c>
    </row>
    <row r="133" spans="1:38" ht="15.75" thickBot="1" x14ac:dyDescent="0.3">
      <c r="A133" s="385">
        <f t="shared" si="72"/>
        <v>4.6829665132595106E-3</v>
      </c>
      <c r="B133" s="311">
        <f t="shared" si="73"/>
        <v>48.438876517828426</v>
      </c>
      <c r="C133" s="273">
        <f t="shared" si="74"/>
        <v>1008.504</v>
      </c>
      <c r="D133" s="284">
        <f>[1]Sheet2!$BM$45</f>
        <v>832.80544265208937</v>
      </c>
      <c r="E133" s="311">
        <f t="shared" si="75"/>
        <v>16.100000000000001</v>
      </c>
      <c r="F133" s="311">
        <v>36</v>
      </c>
      <c r="G133" s="273">
        <v>19.899999999999999</v>
      </c>
      <c r="H133" s="273">
        <v>16</v>
      </c>
      <c r="I133" s="323">
        <v>0.64583333333333304</v>
      </c>
      <c r="U133" s="398">
        <f t="shared" si="76"/>
        <v>5.1315376391888063E-3</v>
      </c>
      <c r="V133" s="386">
        <f t="shared" si="77"/>
        <v>46.54444216568033</v>
      </c>
      <c r="W133" s="269">
        <f t="shared" si="78"/>
        <v>1133.7839999999999</v>
      </c>
      <c r="X133" s="269">
        <f>[1]Sheet2!$BK$45</f>
        <v>974.36681781611173</v>
      </c>
      <c r="Y133" s="269">
        <f t="shared" si="79"/>
        <v>18.100000000000001</v>
      </c>
      <c r="Z133" s="275">
        <v>39.1</v>
      </c>
      <c r="AA133" s="271">
        <v>21</v>
      </c>
      <c r="AB133" s="269">
        <v>16</v>
      </c>
      <c r="AC133" s="310">
        <v>0.5625</v>
      </c>
    </row>
    <row r="134" spans="1:38" ht="15.75" thickBot="1" x14ac:dyDescent="0.3">
      <c r="A134" s="325">
        <f t="shared" si="72"/>
        <v>4.661716941519109E-3</v>
      </c>
      <c r="B134" s="269">
        <f t="shared" si="73"/>
        <v>55.064733280874179</v>
      </c>
      <c r="C134" s="271">
        <f t="shared" si="74"/>
        <v>1033.56</v>
      </c>
      <c r="D134" s="339">
        <f>[1]Sheet2!$BN$45</f>
        <v>750.79633617983211</v>
      </c>
      <c r="E134" s="269">
        <f t="shared" si="75"/>
        <v>16.5</v>
      </c>
      <c r="F134" s="325">
        <v>35.5</v>
      </c>
      <c r="G134" s="327">
        <v>19</v>
      </c>
      <c r="H134" s="327">
        <v>15.5</v>
      </c>
      <c r="I134" s="391">
        <v>0.66666666666666663</v>
      </c>
      <c r="K134" s="444" t="s">
        <v>205</v>
      </c>
      <c r="L134" s="444"/>
      <c r="M134" s="444"/>
      <c r="N134" s="444"/>
      <c r="O134" s="444"/>
      <c r="P134" s="444"/>
      <c r="Q134" s="444"/>
      <c r="R134" s="292"/>
      <c r="S134" s="293"/>
      <c r="U134" s="398">
        <f t="shared" si="76"/>
        <v>5.938210547981832E-3</v>
      </c>
      <c r="V134" s="386">
        <f t="shared" si="77"/>
        <v>48.153143675020779</v>
      </c>
      <c r="W134" s="269">
        <f t="shared" si="78"/>
        <v>1114.9919999999997</v>
      </c>
      <c r="X134" s="269">
        <f>[1]Sheet2!$BL$45</f>
        <v>926.20494937978197</v>
      </c>
      <c r="Y134" s="269">
        <f t="shared" si="79"/>
        <v>17.799999999999997</v>
      </c>
      <c r="Z134" s="267">
        <v>38.299999999999997</v>
      </c>
      <c r="AA134" s="273">
        <v>20.5</v>
      </c>
      <c r="AB134" s="272">
        <v>15</v>
      </c>
      <c r="AC134" s="312">
        <v>0.60416666666666596</v>
      </c>
    </row>
    <row r="135" spans="1:38" ht="11.25" customHeight="1" thickBot="1" x14ac:dyDescent="0.3">
      <c r="K135" s="288" t="s">
        <v>150</v>
      </c>
      <c r="L135" s="288"/>
      <c r="M135" s="288"/>
      <c r="N135" s="288"/>
      <c r="O135" s="288"/>
      <c r="P135" s="288"/>
      <c r="Q135" s="288"/>
      <c r="R135" s="292"/>
      <c r="S135" s="293"/>
      <c r="U135" s="311">
        <f t="shared" si="76"/>
        <v>7.2045638665530964E-3</v>
      </c>
      <c r="V135" s="386">
        <f t="shared" si="77"/>
        <v>53.252677910904545</v>
      </c>
      <c r="W135" s="269">
        <f t="shared" si="78"/>
        <v>1108.7280000000001</v>
      </c>
      <c r="X135" s="269">
        <f>[1]Sheet2!$BM$45</f>
        <v>832.80544265208937</v>
      </c>
      <c r="Y135" s="269">
        <f t="shared" si="79"/>
        <v>17.700000000000003</v>
      </c>
      <c r="Z135" s="269">
        <v>37.700000000000003</v>
      </c>
      <c r="AA135" s="271">
        <v>20</v>
      </c>
      <c r="AB135" s="269">
        <v>14</v>
      </c>
      <c r="AC135" s="310">
        <v>0.64583333333333304</v>
      </c>
    </row>
    <row r="136" spans="1:38" ht="15.75" thickBot="1" x14ac:dyDescent="0.3">
      <c r="K136" s="553" t="s">
        <v>160</v>
      </c>
      <c r="L136" s="553"/>
      <c r="M136" s="553"/>
      <c r="N136" s="553"/>
      <c r="O136" s="553"/>
      <c r="P136" s="553"/>
      <c r="Q136" s="553"/>
      <c r="R136" s="292"/>
      <c r="S136" s="293"/>
      <c r="U136" s="325">
        <f t="shared" si="76"/>
        <v>8.6574743199640605E-3</v>
      </c>
      <c r="V136" s="386">
        <f t="shared" si="77"/>
        <v>58.401989843351402</v>
      </c>
      <c r="W136" s="269">
        <f t="shared" si="78"/>
        <v>1096.1999999999998</v>
      </c>
      <c r="X136" s="269">
        <f>[1]Sheet2!$BN$45</f>
        <v>750.79633617983211</v>
      </c>
      <c r="Y136" s="269">
        <f t="shared" si="79"/>
        <v>17.5</v>
      </c>
      <c r="Z136" s="443">
        <v>37</v>
      </c>
      <c r="AA136" s="276">
        <v>19.5</v>
      </c>
      <c r="AB136" s="282">
        <v>13</v>
      </c>
      <c r="AC136" s="328">
        <v>0.66666666666666663</v>
      </c>
      <c r="AF136" s="555" t="s">
        <v>254</v>
      </c>
      <c r="AG136" s="555"/>
      <c r="AH136" s="555"/>
      <c r="AI136" s="555"/>
      <c r="AJ136" s="555"/>
      <c r="AK136" s="555"/>
      <c r="AL136" s="555"/>
    </row>
    <row r="137" spans="1:38" x14ac:dyDescent="0.25">
      <c r="K137" s="405"/>
      <c r="L137" s="405"/>
      <c r="M137" s="405"/>
      <c r="N137" s="405"/>
      <c r="O137" s="405"/>
      <c r="P137" s="405"/>
      <c r="AF137" s="554" t="s">
        <v>229</v>
      </c>
      <c r="AG137" s="554"/>
      <c r="AH137" s="554"/>
      <c r="AI137" s="554"/>
      <c r="AJ137" s="554"/>
      <c r="AK137" s="554"/>
      <c r="AL137" s="554"/>
    </row>
    <row r="138" spans="1:38" ht="15.75" thickBot="1" x14ac:dyDescent="0.3">
      <c r="A138" s="446" t="s">
        <v>180</v>
      </c>
      <c r="B138" s="446"/>
      <c r="C138" s="446"/>
      <c r="D138" s="446"/>
      <c r="E138" s="446"/>
      <c r="F138" s="446"/>
      <c r="G138" s="446"/>
      <c r="H138" s="446"/>
      <c r="I138" s="446"/>
      <c r="K138" s="405"/>
      <c r="L138" s="405"/>
      <c r="M138" s="405"/>
      <c r="N138" s="405"/>
      <c r="O138" s="405"/>
      <c r="P138" s="405"/>
      <c r="Q138" s="405"/>
      <c r="U138" s="440" t="s">
        <v>221</v>
      </c>
      <c r="V138" s="440"/>
      <c r="W138" s="440"/>
      <c r="X138" s="440"/>
      <c r="Y138" s="440"/>
      <c r="Z138" s="440"/>
      <c r="AA138" s="440"/>
      <c r="AB138" s="440"/>
      <c r="AC138" s="440"/>
      <c r="AF138" s="554" t="s">
        <v>255</v>
      </c>
      <c r="AG138" s="554"/>
      <c r="AH138" s="554"/>
      <c r="AI138" s="554"/>
      <c r="AJ138" s="554"/>
      <c r="AK138" s="554"/>
      <c r="AL138" s="554"/>
    </row>
    <row r="139" spans="1:38" ht="19.5" thickBot="1" x14ac:dyDescent="0.3">
      <c r="A139" s="377" t="s">
        <v>188</v>
      </c>
      <c r="B139" s="299" t="s">
        <v>101</v>
      </c>
      <c r="C139" s="380" t="s">
        <v>189</v>
      </c>
      <c r="D139" s="299" t="s">
        <v>63</v>
      </c>
      <c r="E139" s="297" t="s">
        <v>59</v>
      </c>
      <c r="F139" s="297" t="s">
        <v>190</v>
      </c>
      <c r="G139" s="297" t="s">
        <v>191</v>
      </c>
      <c r="H139" s="380" t="s">
        <v>192</v>
      </c>
      <c r="I139" s="298" t="s">
        <v>60</v>
      </c>
      <c r="U139" s="293" t="s">
        <v>112</v>
      </c>
      <c r="V139" s="293" t="s">
        <v>78</v>
      </c>
      <c r="W139" s="294" t="s">
        <v>69</v>
      </c>
      <c r="AC139" s="293"/>
    </row>
    <row r="140" spans="1:38" ht="19.5" thickBot="1" x14ac:dyDescent="0.3">
      <c r="A140" s="264">
        <f t="shared" ref="A140:A146" si="80">(G140-H140)/D140</f>
        <v>3.0709432403837446E-3</v>
      </c>
      <c r="B140" s="330">
        <f t="shared" ref="B140:B146" si="81">C140/(2.5*D140)*100</f>
        <v>38.472776915527547</v>
      </c>
      <c r="C140" s="264">
        <f t="shared" ref="C140:C147" si="82">0.015*1.16*3600*E140</f>
        <v>939.59999999999991</v>
      </c>
      <c r="D140" s="264">
        <f>[1]Sheet2!$BG$47</f>
        <v>976.89855043531202</v>
      </c>
      <c r="E140" s="264">
        <f>F140-G140</f>
        <v>15</v>
      </c>
      <c r="F140" s="264">
        <v>31</v>
      </c>
      <c r="G140" s="264">
        <v>16</v>
      </c>
      <c r="H140" s="362">
        <v>13</v>
      </c>
      <c r="I140" s="310">
        <v>0.39583333333333331</v>
      </c>
      <c r="U140" s="377" t="s">
        <v>188</v>
      </c>
      <c r="V140" s="296" t="s">
        <v>102</v>
      </c>
      <c r="W140" s="297" t="s">
        <v>189</v>
      </c>
      <c r="X140" s="299" t="s">
        <v>63</v>
      </c>
      <c r="Y140" s="297" t="s">
        <v>59</v>
      </c>
      <c r="Z140" s="297" t="s">
        <v>190</v>
      </c>
      <c r="AA140" s="297" t="s">
        <v>191</v>
      </c>
      <c r="AB140" s="297" t="s">
        <v>192</v>
      </c>
      <c r="AC140" s="329" t="s">
        <v>60</v>
      </c>
    </row>
    <row r="141" spans="1:38" ht="15.75" thickBot="1" x14ac:dyDescent="0.3">
      <c r="A141" s="264">
        <f t="shared" si="80"/>
        <v>2.9995215061106376E-3</v>
      </c>
      <c r="B141" s="330">
        <f t="shared" si="81"/>
        <v>37.578005428554064</v>
      </c>
      <c r="C141" s="264">
        <f t="shared" si="82"/>
        <v>939.59999999999991</v>
      </c>
      <c r="D141" s="264">
        <f>[1]Sheet2!$BH$47</f>
        <v>1000.1595234067793</v>
      </c>
      <c r="E141" s="264">
        <f t="shared" ref="E141:E147" si="83">F141-G141</f>
        <v>15</v>
      </c>
      <c r="F141" s="264">
        <v>32</v>
      </c>
      <c r="G141" s="264">
        <v>17</v>
      </c>
      <c r="H141" s="362">
        <v>14</v>
      </c>
      <c r="I141" s="328">
        <v>0.4375</v>
      </c>
      <c r="U141" s="264">
        <f t="shared" ref="U141:U148" si="84">(AA141-AB141)/X141</f>
        <v>3.0709432403837446E-3</v>
      </c>
      <c r="V141" s="330">
        <f t="shared" ref="V141:V148" si="85">W141/(2.5*X141)*100</f>
        <v>52.579461784554319</v>
      </c>
      <c r="W141" s="264">
        <f t="shared" ref="W141:W148" si="86">0.015*1.16*3600*Y141</f>
        <v>1284.1199999999999</v>
      </c>
      <c r="X141" s="264">
        <f>[1]Sheet2!$BG$47</f>
        <v>976.89855043531202</v>
      </c>
      <c r="Y141" s="264">
        <f t="shared" ref="Y141:Y148" si="87">Z141-AA141</f>
        <v>20.5</v>
      </c>
      <c r="Z141" s="264">
        <v>36.5</v>
      </c>
      <c r="AA141" s="264">
        <v>16</v>
      </c>
      <c r="AB141" s="264">
        <v>13</v>
      </c>
      <c r="AC141" s="335">
        <v>0.39583333333333331</v>
      </c>
    </row>
    <row r="142" spans="1:38" ht="15.75" thickBot="1" x14ac:dyDescent="0.3">
      <c r="A142" s="264">
        <f t="shared" si="80"/>
        <v>3.9712617214397207E-3</v>
      </c>
      <c r="B142" s="330">
        <f t="shared" si="81"/>
        <v>34.826376792337769</v>
      </c>
      <c r="C142" s="264">
        <f t="shared" si="82"/>
        <v>876.95999999999992</v>
      </c>
      <c r="D142" s="264">
        <f>[1]Sheet2!$BI$47</f>
        <v>1007.2365612180959</v>
      </c>
      <c r="E142" s="264">
        <f t="shared" si="83"/>
        <v>14</v>
      </c>
      <c r="F142" s="264">
        <v>33</v>
      </c>
      <c r="G142" s="264">
        <v>19</v>
      </c>
      <c r="H142" s="362">
        <v>15</v>
      </c>
      <c r="I142" s="310">
        <v>0.47916666666666669</v>
      </c>
      <c r="U142" s="264">
        <f t="shared" si="84"/>
        <v>2.9995215061106376E-3</v>
      </c>
      <c r="V142" s="330">
        <f t="shared" si="85"/>
        <v>51.356607419023895</v>
      </c>
      <c r="W142" s="264">
        <f t="shared" si="86"/>
        <v>1284.1199999999999</v>
      </c>
      <c r="X142" s="264">
        <f>[1]Sheet2!$BH$47</f>
        <v>1000.1595234067793</v>
      </c>
      <c r="Y142" s="264">
        <f t="shared" si="87"/>
        <v>20.5</v>
      </c>
      <c r="Z142" s="264">
        <v>37.5</v>
      </c>
      <c r="AA142" s="264">
        <v>17</v>
      </c>
      <c r="AB142" s="264">
        <v>14</v>
      </c>
      <c r="AC142" s="335">
        <v>0.4375</v>
      </c>
    </row>
    <row r="143" spans="1:38" ht="15.75" thickBot="1" x14ac:dyDescent="0.3">
      <c r="A143" s="264">
        <f t="shared" si="80"/>
        <v>4.5000308815681877E-3</v>
      </c>
      <c r="B143" s="330">
        <f t="shared" si="81"/>
        <v>33.825832130571754</v>
      </c>
      <c r="C143" s="264">
        <f t="shared" si="82"/>
        <v>845.63999999999987</v>
      </c>
      <c r="D143" s="264">
        <f>[1]Sheet2!$BJ$47</f>
        <v>999.9931374763861</v>
      </c>
      <c r="E143" s="264">
        <f t="shared" si="83"/>
        <v>13.5</v>
      </c>
      <c r="F143" s="264">
        <v>35</v>
      </c>
      <c r="G143" s="264">
        <v>21.5</v>
      </c>
      <c r="H143" s="362">
        <v>17</v>
      </c>
      <c r="I143" s="310">
        <v>0.52083333333333337</v>
      </c>
      <c r="U143" s="264">
        <f t="shared" si="84"/>
        <v>3.9712617214397207E-3</v>
      </c>
      <c r="V143" s="330">
        <f t="shared" si="85"/>
        <v>49.254447177734846</v>
      </c>
      <c r="W143" s="264">
        <f t="shared" si="86"/>
        <v>1240.2719999999997</v>
      </c>
      <c r="X143" s="264">
        <f>[1]Sheet2!$BI$47</f>
        <v>1007.2365612180959</v>
      </c>
      <c r="Y143" s="264">
        <f t="shared" si="87"/>
        <v>19.799999999999997</v>
      </c>
      <c r="Z143" s="264">
        <v>38.799999999999997</v>
      </c>
      <c r="AA143" s="264">
        <v>19</v>
      </c>
      <c r="AB143" s="264">
        <v>15</v>
      </c>
      <c r="AC143" s="310">
        <v>0.47916666666666669</v>
      </c>
    </row>
    <row r="144" spans="1:38" ht="15.75" thickBot="1" x14ac:dyDescent="0.3">
      <c r="A144" s="264">
        <f t="shared" si="80"/>
        <v>4.8130069481065619E-3</v>
      </c>
      <c r="B144" s="330">
        <f t="shared" si="81"/>
        <v>34.895488264849128</v>
      </c>
      <c r="C144" s="264">
        <f t="shared" si="82"/>
        <v>851.904</v>
      </c>
      <c r="D144" s="264">
        <f>[1]Sheet2!$BK$47</f>
        <v>976.52051008340652</v>
      </c>
      <c r="E144" s="264">
        <f t="shared" si="83"/>
        <v>13.600000000000001</v>
      </c>
      <c r="F144" s="264">
        <v>34.6</v>
      </c>
      <c r="G144" s="264">
        <v>21</v>
      </c>
      <c r="H144" s="362">
        <v>16.3</v>
      </c>
      <c r="I144" s="310">
        <v>0.5625</v>
      </c>
      <c r="U144" s="264">
        <f t="shared" si="84"/>
        <v>4.5000308815681877E-3</v>
      </c>
      <c r="V144" s="330">
        <f t="shared" si="85"/>
        <v>48.85953529971475</v>
      </c>
      <c r="W144" s="264">
        <f t="shared" si="86"/>
        <v>1221.4799999999998</v>
      </c>
      <c r="X144" s="264">
        <f>[1]Sheet2!$BJ$47</f>
        <v>999.9931374763861</v>
      </c>
      <c r="Y144" s="264">
        <f t="shared" si="87"/>
        <v>19.5</v>
      </c>
      <c r="Z144" s="264">
        <v>41</v>
      </c>
      <c r="AA144" s="264">
        <v>21.5</v>
      </c>
      <c r="AB144" s="264">
        <v>17</v>
      </c>
      <c r="AC144" s="328">
        <v>0.52083333333333337</v>
      </c>
    </row>
    <row r="145" spans="1:38" ht="15.75" thickBot="1" x14ac:dyDescent="0.3">
      <c r="A145" s="264">
        <f t="shared" si="80"/>
        <v>4.948437899183142E-3</v>
      </c>
      <c r="B145" s="330">
        <f t="shared" si="81"/>
        <v>36.11826095708475</v>
      </c>
      <c r="C145" s="264">
        <f t="shared" si="82"/>
        <v>839.37599999999986</v>
      </c>
      <c r="D145" s="264">
        <f>[1]Sheet2!$BL$47</f>
        <v>929.58628434224499</v>
      </c>
      <c r="E145" s="264">
        <f t="shared" si="83"/>
        <v>13.399999999999999</v>
      </c>
      <c r="F145" s="264">
        <v>34</v>
      </c>
      <c r="G145" s="264">
        <v>20.6</v>
      </c>
      <c r="H145" s="362">
        <v>16</v>
      </c>
      <c r="I145" s="310">
        <v>0.60416666666666596</v>
      </c>
      <c r="U145" s="264">
        <f t="shared" si="84"/>
        <v>4.8130069481065619E-3</v>
      </c>
      <c r="V145" s="330">
        <f t="shared" si="85"/>
        <v>50.03397214445279</v>
      </c>
      <c r="W145" s="264">
        <f t="shared" si="86"/>
        <v>1221.4799999999998</v>
      </c>
      <c r="X145" s="264">
        <f>[1]Sheet2!$BK$47</f>
        <v>976.52051008340652</v>
      </c>
      <c r="Y145" s="264">
        <f t="shared" si="87"/>
        <v>19.5</v>
      </c>
      <c r="Z145" s="264">
        <v>40.5</v>
      </c>
      <c r="AA145" s="264">
        <v>21</v>
      </c>
      <c r="AB145" s="264">
        <v>16.3</v>
      </c>
      <c r="AC145" s="328">
        <v>0.5625</v>
      </c>
    </row>
    <row r="146" spans="1:38" ht="15.75" thickBot="1" x14ac:dyDescent="0.3">
      <c r="A146" s="264">
        <f t="shared" si="80"/>
        <v>5.4839208635403484E-3</v>
      </c>
      <c r="B146" s="330">
        <f t="shared" si="81"/>
        <v>40.325415991689226</v>
      </c>
      <c r="C146" s="265">
        <f t="shared" si="82"/>
        <v>845.6400000000001</v>
      </c>
      <c r="D146" s="265">
        <f>[1]Sheet2!$BM$47</f>
        <v>838.81589732319719</v>
      </c>
      <c r="E146" s="265">
        <f t="shared" si="83"/>
        <v>13.500000000000004</v>
      </c>
      <c r="F146" s="265">
        <v>33.700000000000003</v>
      </c>
      <c r="G146" s="265">
        <v>20.2</v>
      </c>
      <c r="H146" s="385">
        <v>15.6</v>
      </c>
      <c r="I146" s="328">
        <v>0.64583333333333304</v>
      </c>
      <c r="U146" s="264">
        <f t="shared" si="84"/>
        <v>4.948437899183142E-3</v>
      </c>
      <c r="V146" s="330">
        <f t="shared" si="85"/>
        <v>52.290616609510764</v>
      </c>
      <c r="W146" s="264">
        <f t="shared" si="86"/>
        <v>1215.2159999999999</v>
      </c>
      <c r="X146" s="264">
        <f>[1]Sheet2!$BL$47</f>
        <v>929.58628434224499</v>
      </c>
      <c r="Y146" s="264">
        <f t="shared" si="87"/>
        <v>19.399999999999999</v>
      </c>
      <c r="Z146" s="264">
        <v>40</v>
      </c>
      <c r="AA146" s="264">
        <v>20.6</v>
      </c>
      <c r="AB146" s="264">
        <v>16</v>
      </c>
      <c r="AC146" s="328">
        <v>0.60416666666666596</v>
      </c>
    </row>
    <row r="147" spans="1:38" ht="15.75" thickBot="1" x14ac:dyDescent="0.3">
      <c r="A147" s="264">
        <f>(G147-H147)/D147</f>
        <v>6.0556518446718468E-3</v>
      </c>
      <c r="B147" s="264">
        <f>C147/(2.5*D147)*100</f>
        <v>44.529577616767838</v>
      </c>
      <c r="C147" s="325">
        <f t="shared" si="82"/>
        <v>845.6400000000001</v>
      </c>
      <c r="D147" s="271">
        <f>[1]Sheet2!$BN$47</f>
        <v>759.62094882442364</v>
      </c>
      <c r="E147" s="327">
        <f t="shared" si="83"/>
        <v>13.500000000000004</v>
      </c>
      <c r="F147" s="325">
        <v>33.200000000000003</v>
      </c>
      <c r="G147" s="325">
        <v>19.7</v>
      </c>
      <c r="H147" s="327">
        <v>15.1</v>
      </c>
      <c r="I147" s="361">
        <v>0.66666666666666663</v>
      </c>
      <c r="L147" s="559" t="s">
        <v>204</v>
      </c>
      <c r="M147" s="559"/>
      <c r="N147" s="559"/>
      <c r="O147" s="559"/>
      <c r="P147" s="559"/>
      <c r="Q147" s="559"/>
      <c r="R147" s="559"/>
      <c r="S147" s="559"/>
      <c r="T147" s="560"/>
      <c r="U147" s="265">
        <f t="shared" si="84"/>
        <v>5.4839208635403484E-3</v>
      </c>
      <c r="V147" s="330">
        <f t="shared" si="85"/>
        <v>57.650409528859406</v>
      </c>
      <c r="W147" s="265">
        <f t="shared" si="86"/>
        <v>1208.952</v>
      </c>
      <c r="X147" s="265">
        <f>[1]Sheet2!$BM$47</f>
        <v>838.81589732319719</v>
      </c>
      <c r="Y147" s="265">
        <f t="shared" si="87"/>
        <v>19.3</v>
      </c>
      <c r="Z147" s="265">
        <v>39.5</v>
      </c>
      <c r="AA147" s="265">
        <v>20.2</v>
      </c>
      <c r="AB147" s="265">
        <v>15.6</v>
      </c>
      <c r="AC147" s="310">
        <v>0.64583333333333304</v>
      </c>
    </row>
    <row r="148" spans="1:38" ht="15.75" thickBot="1" x14ac:dyDescent="0.3">
      <c r="L148" s="561" t="s">
        <v>150</v>
      </c>
      <c r="M148" s="561"/>
      <c r="N148" s="561"/>
      <c r="O148" s="561"/>
      <c r="P148" s="561"/>
      <c r="Q148" s="561"/>
      <c r="R148" s="561"/>
      <c r="S148" s="561"/>
      <c r="T148" s="562"/>
      <c r="U148" s="269">
        <f t="shared" si="84"/>
        <v>6.0556518446718468E-3</v>
      </c>
      <c r="V148" s="308">
        <f t="shared" si="85"/>
        <v>63.660803555823655</v>
      </c>
      <c r="W148" s="421">
        <f t="shared" si="86"/>
        <v>1208.952</v>
      </c>
      <c r="X148" s="341">
        <f>[1]Sheet2!$BN$47</f>
        <v>759.62094882442364</v>
      </c>
      <c r="Y148" s="325">
        <f t="shared" si="87"/>
        <v>19.3</v>
      </c>
      <c r="Z148" s="287">
        <v>39</v>
      </c>
      <c r="AA148" s="325">
        <v>19.7</v>
      </c>
      <c r="AB148" s="387">
        <v>15.1</v>
      </c>
      <c r="AC148" s="442">
        <v>0.66666666666666663</v>
      </c>
      <c r="AF148" s="555" t="s">
        <v>252</v>
      </c>
      <c r="AG148" s="555"/>
      <c r="AH148" s="555"/>
      <c r="AI148" s="555"/>
      <c r="AJ148" s="555"/>
      <c r="AK148" s="555"/>
      <c r="AL148" s="555"/>
    </row>
    <row r="149" spans="1:38" x14ac:dyDescent="0.25">
      <c r="K149" s="553" t="s">
        <v>161</v>
      </c>
      <c r="L149" s="553"/>
      <c r="M149" s="553"/>
      <c r="N149" s="553"/>
      <c r="O149" s="553"/>
      <c r="P149" s="553"/>
      <c r="Q149" s="553"/>
      <c r="R149" s="553"/>
      <c r="S149" s="553"/>
      <c r="AF149" s="554" t="s">
        <v>229</v>
      </c>
      <c r="AG149" s="554"/>
      <c r="AH149" s="554"/>
      <c r="AI149" s="554"/>
      <c r="AJ149" s="554"/>
      <c r="AK149" s="554"/>
      <c r="AL149" s="554"/>
    </row>
    <row r="150" spans="1:38" x14ac:dyDescent="0.25">
      <c r="AF150" s="554" t="s">
        <v>253</v>
      </c>
      <c r="AG150" s="554"/>
      <c r="AH150" s="554"/>
      <c r="AI150" s="554"/>
      <c r="AJ150" s="554"/>
      <c r="AK150" s="554"/>
      <c r="AL150" s="554"/>
    </row>
    <row r="151" spans="1:38" ht="15.75" thickBot="1" x14ac:dyDescent="0.3">
      <c r="A151" s="552" t="s">
        <v>181</v>
      </c>
      <c r="B151" s="552"/>
      <c r="C151" s="552"/>
      <c r="D151" s="552"/>
      <c r="E151" s="552"/>
      <c r="F151" s="552"/>
      <c r="G151" s="552"/>
      <c r="H151" s="552"/>
      <c r="I151" s="552"/>
      <c r="U151" s="440" t="s">
        <v>222</v>
      </c>
      <c r="V151" s="440"/>
      <c r="W151" s="440"/>
      <c r="X151" s="440"/>
      <c r="Y151" s="440"/>
      <c r="Z151" s="440"/>
      <c r="AA151" s="440"/>
      <c r="AB151" s="440"/>
      <c r="AC151" s="440"/>
      <c r="AD151" s="423"/>
    </row>
    <row r="152" spans="1:38" ht="19.5" thickBot="1" x14ac:dyDescent="0.55000000000000004">
      <c r="A152" s="342" t="s">
        <v>188</v>
      </c>
      <c r="B152" s="299" t="s">
        <v>101</v>
      </c>
      <c r="C152" s="380" t="s">
        <v>189</v>
      </c>
      <c r="D152" s="299" t="s">
        <v>63</v>
      </c>
      <c r="E152" s="297" t="s">
        <v>59</v>
      </c>
      <c r="F152" s="297" t="s">
        <v>190</v>
      </c>
      <c r="G152" s="297" t="s">
        <v>191</v>
      </c>
      <c r="H152" s="297" t="s">
        <v>192</v>
      </c>
      <c r="I152" s="329" t="s">
        <v>60</v>
      </c>
      <c r="U152" s="423" t="s">
        <v>111</v>
      </c>
      <c r="V152" s="423" t="s">
        <v>78</v>
      </c>
      <c r="W152" s="294" t="s">
        <v>70</v>
      </c>
      <c r="X152" s="423"/>
      <c r="Y152" s="423"/>
      <c r="Z152" s="423"/>
      <c r="AA152" s="423"/>
      <c r="AB152" s="423"/>
      <c r="AC152" s="423"/>
      <c r="AD152" s="423"/>
    </row>
    <row r="153" spans="1:38" ht="19.5" thickBot="1" x14ac:dyDescent="0.55000000000000004">
      <c r="A153" s="264">
        <f t="shared" ref="A153:A160" si="88">(G153-H153)/D153</f>
        <v>1.5358750538308253E-3</v>
      </c>
      <c r="B153" s="330">
        <f t="shared" ref="B153:B160" si="89">C153/(2.5*D153)*100</f>
        <v>43.61393672862318</v>
      </c>
      <c r="C153" s="264">
        <f t="shared" ref="C153:C160" si="90">0.015*1.16*3600*E153</f>
        <v>1064.8799999999999</v>
      </c>
      <c r="D153" s="264">
        <f>[1]Sheet2!$BG$50</f>
        <v>976.64194509745778</v>
      </c>
      <c r="E153" s="264">
        <f>F153-G153</f>
        <v>17</v>
      </c>
      <c r="F153" s="264">
        <v>33</v>
      </c>
      <c r="G153" s="264">
        <v>16</v>
      </c>
      <c r="H153" s="264">
        <v>14.5</v>
      </c>
      <c r="I153" s="310">
        <v>0.39583333333333331</v>
      </c>
      <c r="U153" s="342" t="s">
        <v>188</v>
      </c>
      <c r="V153" s="401" t="s">
        <v>102</v>
      </c>
      <c r="W153" s="401" t="s">
        <v>189</v>
      </c>
      <c r="X153" s="401" t="s">
        <v>63</v>
      </c>
      <c r="Y153" s="299" t="s">
        <v>59</v>
      </c>
      <c r="Z153" s="297" t="s">
        <v>190</v>
      </c>
      <c r="AA153" s="297" t="s">
        <v>191</v>
      </c>
      <c r="AB153" s="297" t="s">
        <v>192</v>
      </c>
      <c r="AC153" s="329" t="s">
        <v>60</v>
      </c>
      <c r="AD153" s="423"/>
    </row>
    <row r="154" spans="1:38" ht="15.75" thickBot="1" x14ac:dyDescent="0.3">
      <c r="A154" s="264">
        <f t="shared" si="88"/>
        <v>1.4992737539491342E-3</v>
      </c>
      <c r="B154" s="330">
        <f t="shared" si="89"/>
        <v>46.331157254037727</v>
      </c>
      <c r="C154" s="264">
        <f t="shared" si="90"/>
        <v>1158.8399999999999</v>
      </c>
      <c r="D154" s="264">
        <f>[1]Sheet2!$BH$50</f>
        <v>1000.4843985622724</v>
      </c>
      <c r="E154" s="264">
        <f t="shared" ref="E154:E160" si="91">F154-G154</f>
        <v>18.5</v>
      </c>
      <c r="F154" s="264">
        <v>36</v>
      </c>
      <c r="G154" s="264">
        <v>17.5</v>
      </c>
      <c r="H154" s="264">
        <v>16</v>
      </c>
      <c r="I154" s="328">
        <v>0.4375</v>
      </c>
      <c r="U154" s="398">
        <f t="shared" ref="U154:U161" si="92">(AA154-AB154)/X154</f>
        <v>1.5358750538308253E-3</v>
      </c>
      <c r="V154" s="398">
        <f t="shared" ref="V154:V161" si="93">W154/(2.5*X154)*100</f>
        <v>53.87603948829922</v>
      </c>
      <c r="W154" s="398">
        <f t="shared" ref="W154:W161" si="94">0.015*1.16*3600*Y154</f>
        <v>1315.4399999999998</v>
      </c>
      <c r="X154" s="398">
        <f>[1]Sheet2!$BG$50</f>
        <v>976.64194509745778</v>
      </c>
      <c r="Y154" s="308">
        <f t="shared" ref="Y154:Y161" si="95">Z154-AA154</f>
        <v>21</v>
      </c>
      <c r="Z154" s="264">
        <v>37</v>
      </c>
      <c r="AA154" s="264">
        <v>16</v>
      </c>
      <c r="AB154" s="264">
        <v>14.5</v>
      </c>
      <c r="AC154" s="310">
        <v>0.39583333333333331</v>
      </c>
      <c r="AD154" s="423"/>
    </row>
    <row r="155" spans="1:38" ht="15.75" thickBot="1" x14ac:dyDescent="0.3">
      <c r="A155" s="264">
        <f t="shared" si="88"/>
        <v>1.6864204481043391E-3</v>
      </c>
      <c r="B155" s="330">
        <f t="shared" si="89"/>
        <v>49.214589694382724</v>
      </c>
      <c r="C155" s="264">
        <f t="shared" si="90"/>
        <v>1240.2719999999999</v>
      </c>
      <c r="D155" s="264">
        <f>[1]Sheet2!$BI$50</f>
        <v>1008.0522931935062</v>
      </c>
      <c r="E155" s="264">
        <f t="shared" si="91"/>
        <v>19.8</v>
      </c>
      <c r="F155" s="264">
        <v>38.5</v>
      </c>
      <c r="G155" s="264">
        <v>18.7</v>
      </c>
      <c r="H155" s="264">
        <v>17</v>
      </c>
      <c r="I155" s="328">
        <v>0.47916666666666669</v>
      </c>
      <c r="U155" s="398">
        <f t="shared" si="92"/>
        <v>1.4992737539491342E-3</v>
      </c>
      <c r="V155" s="398">
        <f t="shared" si="93"/>
        <v>51.339931011231002</v>
      </c>
      <c r="W155" s="398">
        <f t="shared" si="94"/>
        <v>1284.1199999999999</v>
      </c>
      <c r="X155" s="398">
        <f>[1]Sheet2!$BH$50</f>
        <v>1000.4843985622724</v>
      </c>
      <c r="Y155" s="308">
        <f t="shared" si="95"/>
        <v>20.5</v>
      </c>
      <c r="Z155" s="264">
        <v>38</v>
      </c>
      <c r="AA155" s="264">
        <v>17.5</v>
      </c>
      <c r="AB155" s="264">
        <v>16</v>
      </c>
      <c r="AC155" s="312">
        <v>0.4375</v>
      </c>
      <c r="AD155" s="423"/>
    </row>
    <row r="156" spans="1:38" ht="15.75" thickBot="1" x14ac:dyDescent="0.3">
      <c r="A156" s="264">
        <f t="shared" si="88"/>
        <v>1.9973205689613619E-3</v>
      </c>
      <c r="B156" s="330">
        <f t="shared" si="89"/>
        <v>50.044864175895874</v>
      </c>
      <c r="C156" s="264">
        <f t="shared" si="90"/>
        <v>1252.8</v>
      </c>
      <c r="D156" s="264">
        <f>[1]Sheet2!$BJ$50</f>
        <v>1001.3415127647895</v>
      </c>
      <c r="E156" s="264">
        <f t="shared" si="91"/>
        <v>20</v>
      </c>
      <c r="F156" s="264">
        <v>40</v>
      </c>
      <c r="G156" s="264">
        <v>20</v>
      </c>
      <c r="H156" s="264">
        <v>18</v>
      </c>
      <c r="I156" s="328">
        <v>0.52083333333333337</v>
      </c>
      <c r="U156" s="398">
        <f t="shared" si="92"/>
        <v>1.6864204481043391E-3</v>
      </c>
      <c r="V156" s="398">
        <f t="shared" si="93"/>
        <v>52.942967701532929</v>
      </c>
      <c r="W156" s="398">
        <f t="shared" si="94"/>
        <v>1334.232</v>
      </c>
      <c r="X156" s="398">
        <f>[1]Sheet2!$BI$50</f>
        <v>1008.0522931935062</v>
      </c>
      <c r="Y156" s="308">
        <f t="shared" si="95"/>
        <v>21.3</v>
      </c>
      <c r="Z156" s="264">
        <v>40</v>
      </c>
      <c r="AA156" s="264">
        <v>18.7</v>
      </c>
      <c r="AB156" s="264">
        <v>17</v>
      </c>
      <c r="AC156" s="335">
        <v>0.47916666666666669</v>
      </c>
      <c r="AD156" s="423"/>
    </row>
    <row r="157" spans="1:38" ht="15.75" thickBot="1" x14ac:dyDescent="0.3">
      <c r="A157" s="264">
        <f t="shared" si="88"/>
        <v>2.7590716982129515E-3</v>
      </c>
      <c r="B157" s="330">
        <f t="shared" si="89"/>
        <v>49.416077743673256</v>
      </c>
      <c r="C157" s="264">
        <f t="shared" si="90"/>
        <v>1208.952</v>
      </c>
      <c r="D157" s="264">
        <f>[1]Sheet2!$BK$50</f>
        <v>978.59000973000707</v>
      </c>
      <c r="E157" s="264">
        <f t="shared" si="91"/>
        <v>19.3</v>
      </c>
      <c r="F157" s="264">
        <v>39.5</v>
      </c>
      <c r="G157" s="264">
        <v>20.2</v>
      </c>
      <c r="H157" s="264">
        <v>17.5</v>
      </c>
      <c r="I157" s="328">
        <v>0.5625</v>
      </c>
      <c r="U157" s="398">
        <f t="shared" si="92"/>
        <v>1.9973205689613619E-3</v>
      </c>
      <c r="V157" s="398">
        <f t="shared" si="93"/>
        <v>55.049350593485457</v>
      </c>
      <c r="W157" s="398">
        <f t="shared" si="94"/>
        <v>1378.08</v>
      </c>
      <c r="X157" s="398">
        <f>[1]Sheet2!$BJ$50</f>
        <v>1001.3415127647895</v>
      </c>
      <c r="Y157" s="308">
        <f t="shared" si="95"/>
        <v>22</v>
      </c>
      <c r="Z157" s="264">
        <v>42</v>
      </c>
      <c r="AA157" s="264">
        <v>20</v>
      </c>
      <c r="AB157" s="264">
        <v>18</v>
      </c>
      <c r="AC157" s="310">
        <v>0.52083333333333337</v>
      </c>
      <c r="AD157" s="423"/>
    </row>
    <row r="158" spans="1:38" ht="15.75" thickBot="1" x14ac:dyDescent="0.3">
      <c r="A158" s="264">
        <f t="shared" si="88"/>
        <v>3.2159367529822664E-3</v>
      </c>
      <c r="B158" s="330">
        <f t="shared" si="89"/>
        <v>51.033057145724989</v>
      </c>
      <c r="C158" s="264">
        <f t="shared" si="90"/>
        <v>1190.1599999999999</v>
      </c>
      <c r="D158" s="264">
        <f>[1]Sheet2!$BL$50</f>
        <v>932.85416674254566</v>
      </c>
      <c r="E158" s="264">
        <f t="shared" si="91"/>
        <v>19</v>
      </c>
      <c r="F158" s="264">
        <v>39</v>
      </c>
      <c r="G158" s="264">
        <v>20</v>
      </c>
      <c r="H158" s="264">
        <v>17</v>
      </c>
      <c r="I158" s="310">
        <v>0.60416666666666596</v>
      </c>
      <c r="U158" s="398">
        <f t="shared" si="92"/>
        <v>2.7590716982129515E-3</v>
      </c>
      <c r="V158" s="398">
        <f t="shared" si="93"/>
        <v>55.048998522744817</v>
      </c>
      <c r="W158" s="398">
        <f t="shared" si="94"/>
        <v>1346.76</v>
      </c>
      <c r="X158" s="398">
        <f>[1]Sheet2!$BK$50</f>
        <v>978.59000973000707</v>
      </c>
      <c r="Y158" s="308">
        <f t="shared" si="95"/>
        <v>21.500000000000004</v>
      </c>
      <c r="Z158" s="264">
        <v>41.7</v>
      </c>
      <c r="AA158" s="264">
        <v>20.2</v>
      </c>
      <c r="AB158" s="264">
        <v>17.5</v>
      </c>
      <c r="AC158" s="328">
        <v>0.5625</v>
      </c>
      <c r="AD158" s="423"/>
    </row>
    <row r="159" spans="1:38" ht="15.75" thickBot="1" x14ac:dyDescent="0.3">
      <c r="A159" s="265">
        <f t="shared" si="88"/>
        <v>3.4334822009350991E-3</v>
      </c>
      <c r="B159" s="332">
        <f t="shared" si="89"/>
        <v>56.364043810550612</v>
      </c>
      <c r="C159" s="265">
        <f t="shared" si="90"/>
        <v>1190.1599999999999</v>
      </c>
      <c r="D159" s="265">
        <f>[1]Sheet2!$BM$50</f>
        <v>844.62357172266445</v>
      </c>
      <c r="E159" s="265">
        <f t="shared" si="91"/>
        <v>19</v>
      </c>
      <c r="F159" s="265">
        <v>38.5</v>
      </c>
      <c r="G159" s="265">
        <v>19.5</v>
      </c>
      <c r="H159" s="265">
        <v>16.600000000000001</v>
      </c>
      <c r="I159" s="312">
        <v>0.64583333333333304</v>
      </c>
      <c r="S159" s="444"/>
      <c r="U159" s="311">
        <f t="shared" si="92"/>
        <v>3.2159367529822664E-3</v>
      </c>
      <c r="V159" s="311">
        <f t="shared" si="93"/>
        <v>56.942147973124733</v>
      </c>
      <c r="W159" s="398">
        <f t="shared" si="94"/>
        <v>1327.9680000000001</v>
      </c>
      <c r="X159" s="398">
        <f>[1]Sheet2!$BL$50</f>
        <v>932.85416674254566</v>
      </c>
      <c r="Y159" s="308">
        <f t="shared" si="95"/>
        <v>21.200000000000003</v>
      </c>
      <c r="Z159" s="264">
        <v>41.2</v>
      </c>
      <c r="AA159" s="264">
        <v>20</v>
      </c>
      <c r="AB159" s="264">
        <v>17</v>
      </c>
      <c r="AC159" s="328">
        <v>0.60416666666666596</v>
      </c>
      <c r="AD159" s="423"/>
    </row>
    <row r="160" spans="1:38" ht="15.75" thickBot="1" x14ac:dyDescent="0.3">
      <c r="A160" s="325">
        <f t="shared" si="88"/>
        <v>3.6452847254383361E-3</v>
      </c>
      <c r="B160" s="325">
        <f t="shared" si="89"/>
        <v>61.978172411824119</v>
      </c>
      <c r="C160" s="325">
        <f t="shared" si="90"/>
        <v>1190.1599999999999</v>
      </c>
      <c r="D160" s="339">
        <f>[1]Sheet2!$BN$50</f>
        <v>768.1155824291086</v>
      </c>
      <c r="E160" s="325">
        <f t="shared" si="91"/>
        <v>19</v>
      </c>
      <c r="F160" s="325">
        <v>38</v>
      </c>
      <c r="G160" s="325">
        <v>19</v>
      </c>
      <c r="H160" s="378">
        <v>16.2</v>
      </c>
      <c r="I160" s="310">
        <v>0.66666666666666663</v>
      </c>
      <c r="S160" s="288"/>
      <c r="T160" s="444"/>
      <c r="U160" s="269">
        <f t="shared" si="92"/>
        <v>3.4334822009350991E-3</v>
      </c>
      <c r="V160" s="269">
        <f t="shared" si="93"/>
        <v>62.890406778088071</v>
      </c>
      <c r="W160" s="311">
        <f t="shared" si="94"/>
        <v>1327.9680000000001</v>
      </c>
      <c r="X160" s="311">
        <f>[1]Sheet2!$BM$50</f>
        <v>844.62357172266445</v>
      </c>
      <c r="Y160" s="272">
        <f t="shared" si="95"/>
        <v>21.200000000000003</v>
      </c>
      <c r="Z160" s="265">
        <v>40.700000000000003</v>
      </c>
      <c r="AA160" s="265">
        <v>19.5</v>
      </c>
      <c r="AB160" s="265">
        <v>16.600000000000001</v>
      </c>
      <c r="AC160" s="312">
        <v>0.64583333333333304</v>
      </c>
      <c r="AD160" s="423"/>
    </row>
    <row r="161" spans="1:38" ht="11.25" customHeight="1" thickBot="1" x14ac:dyDescent="0.3">
      <c r="K161" s="444" t="s">
        <v>203</v>
      </c>
      <c r="L161" s="444"/>
      <c r="M161" s="444"/>
      <c r="N161" s="444"/>
      <c r="O161" s="444"/>
      <c r="P161" s="444"/>
      <c r="Q161" s="444"/>
      <c r="R161" s="444"/>
      <c r="S161" s="293"/>
      <c r="U161" s="402">
        <f t="shared" si="92"/>
        <v>3.6452847254383361E-3</v>
      </c>
      <c r="V161" s="402">
        <f t="shared" si="93"/>
        <v>68.828391467867846</v>
      </c>
      <c r="W161" s="325">
        <f t="shared" si="94"/>
        <v>1321.704</v>
      </c>
      <c r="X161" s="269">
        <f>[1]Sheet2!$BN$50</f>
        <v>768.1155824291086</v>
      </c>
      <c r="Y161" s="387">
        <f t="shared" si="95"/>
        <v>21.1</v>
      </c>
      <c r="Z161" s="277">
        <v>40.1</v>
      </c>
      <c r="AA161" s="403">
        <v>19</v>
      </c>
      <c r="AB161" s="404">
        <v>16.2</v>
      </c>
      <c r="AC161" s="310">
        <v>0.66666666666666663</v>
      </c>
      <c r="AD161" s="423"/>
    </row>
    <row r="162" spans="1:38" ht="15.75" customHeight="1" x14ac:dyDescent="0.25">
      <c r="K162" s="288" t="s">
        <v>150</v>
      </c>
      <c r="L162" s="288"/>
      <c r="M162" s="288"/>
      <c r="N162" s="288"/>
      <c r="O162" s="288"/>
      <c r="P162" s="288"/>
      <c r="Q162" s="288"/>
      <c r="R162" s="288"/>
      <c r="S162" s="293"/>
      <c r="AF162" s="555" t="s">
        <v>250</v>
      </c>
      <c r="AG162" s="555"/>
      <c r="AH162" s="555"/>
      <c r="AI162" s="555"/>
      <c r="AJ162" s="555"/>
      <c r="AK162" s="555"/>
      <c r="AL162" s="555"/>
    </row>
    <row r="163" spans="1:38" ht="11.25" customHeight="1" x14ac:dyDescent="0.25">
      <c r="K163" s="553" t="s">
        <v>162</v>
      </c>
      <c r="L163" s="553"/>
      <c r="M163" s="553"/>
      <c r="N163" s="553"/>
      <c r="O163" s="553"/>
      <c r="P163" s="553"/>
      <c r="Q163" s="290"/>
      <c r="R163" s="290"/>
      <c r="S163" s="293"/>
      <c r="AF163" s="554" t="s">
        <v>229</v>
      </c>
      <c r="AG163" s="554"/>
      <c r="AH163" s="554"/>
      <c r="AI163" s="554"/>
      <c r="AJ163" s="554"/>
      <c r="AK163" s="554"/>
      <c r="AL163" s="554"/>
    </row>
    <row r="164" spans="1:38" x14ac:dyDescent="0.25">
      <c r="S164" s="445"/>
      <c r="T164" s="441"/>
      <c r="AF164" s="554" t="s">
        <v>251</v>
      </c>
      <c r="AG164" s="554"/>
      <c r="AH164" s="554"/>
      <c r="AI164" s="554"/>
      <c r="AJ164" s="554"/>
      <c r="AK164" s="554"/>
      <c r="AL164" s="554"/>
    </row>
    <row r="165" spans="1:38" x14ac:dyDescent="0.25">
      <c r="S165" s="288"/>
    </row>
    <row r="166" spans="1:38" ht="12" customHeight="1" x14ac:dyDescent="0.25">
      <c r="S166" s="290"/>
    </row>
    <row r="168" spans="1:38" ht="15.75" thickBot="1" x14ac:dyDescent="0.3">
      <c r="A168" s="446" t="s">
        <v>182</v>
      </c>
      <c r="B168" s="446"/>
      <c r="C168" s="446"/>
      <c r="D168" s="446"/>
      <c r="E168" s="446"/>
      <c r="F168" s="446"/>
      <c r="G168" s="446"/>
      <c r="H168" s="446"/>
      <c r="I168" s="446"/>
    </row>
    <row r="169" spans="1:38" ht="19.5" thickBot="1" x14ac:dyDescent="0.3">
      <c r="A169" s="377" t="s">
        <v>188</v>
      </c>
      <c r="B169" s="299" t="s">
        <v>101</v>
      </c>
      <c r="C169" s="298" t="s">
        <v>189</v>
      </c>
      <c r="D169" s="406" t="s">
        <v>63</v>
      </c>
      <c r="E169" s="406" t="s">
        <v>59</v>
      </c>
      <c r="F169" s="406" t="s">
        <v>190</v>
      </c>
      <c r="G169" s="406" t="s">
        <v>191</v>
      </c>
      <c r="H169" s="406" t="s">
        <v>192</v>
      </c>
      <c r="I169" s="406" t="s">
        <v>60</v>
      </c>
    </row>
    <row r="170" spans="1:38" ht="15.75" thickBot="1" x14ac:dyDescent="0.3">
      <c r="A170" s="264">
        <f t="shared" ref="A170:A177" si="96">(G170-H170)/D170</f>
        <v>2.3558296871866069E-3</v>
      </c>
      <c r="B170" s="264">
        <f t="shared" ref="B170:B177" si="97">C170/(2.5*D170)*100</f>
        <v>33.363464884692121</v>
      </c>
      <c r="C170" s="348">
        <f t="shared" ref="C170:C177" si="98">0.015*1.16*3600*E170</f>
        <v>814.31999999999994</v>
      </c>
      <c r="D170" s="264">
        <f>[1]Sheet2!$BG$53</f>
        <v>976.30147565833613</v>
      </c>
      <c r="E170" s="264">
        <f>F170-G170</f>
        <v>13</v>
      </c>
      <c r="F170" s="264">
        <v>30</v>
      </c>
      <c r="G170" s="362">
        <v>17</v>
      </c>
      <c r="H170" s="407">
        <v>14.7</v>
      </c>
      <c r="I170" s="310">
        <v>0.39583333333333331</v>
      </c>
      <c r="U170" s="440" t="s">
        <v>223</v>
      </c>
      <c r="V170" s="440"/>
      <c r="W170" s="440"/>
      <c r="X170" s="440"/>
      <c r="Y170" s="440"/>
      <c r="Z170" s="440"/>
      <c r="AA170" s="440"/>
      <c r="AB170" s="440"/>
      <c r="AC170" s="440"/>
      <c r="AG170" s="294"/>
    </row>
    <row r="171" spans="1:38" ht="15.75" thickBot="1" x14ac:dyDescent="0.3">
      <c r="A171" s="264">
        <f t="shared" si="96"/>
        <v>2.4981590163410134E-3</v>
      </c>
      <c r="B171" s="264">
        <f t="shared" si="97"/>
        <v>34.301442027765354</v>
      </c>
      <c r="C171" s="348">
        <f t="shared" si="98"/>
        <v>858.16799999999989</v>
      </c>
      <c r="D171" s="264">
        <f>[1]Sheet2!$BH$53</f>
        <v>1000.7369361385502</v>
      </c>
      <c r="E171" s="264">
        <f t="shared" ref="E171:E177" si="99">F171-G171</f>
        <v>13.7</v>
      </c>
      <c r="F171" s="264">
        <v>32</v>
      </c>
      <c r="G171" s="264">
        <v>18.3</v>
      </c>
      <c r="H171" s="362">
        <v>15.8</v>
      </c>
      <c r="I171" s="312">
        <v>0.4375</v>
      </c>
      <c r="U171" s="293" t="s">
        <v>110</v>
      </c>
      <c r="V171" s="293" t="s">
        <v>78</v>
      </c>
      <c r="W171" s="294" t="s">
        <v>71</v>
      </c>
      <c r="AC171" s="293"/>
    </row>
    <row r="172" spans="1:38" ht="19.5" thickBot="1" x14ac:dyDescent="0.55000000000000004">
      <c r="A172" s="264">
        <f t="shared" si="96"/>
        <v>3.0729604594408955E-3</v>
      </c>
      <c r="B172" s="264">
        <f t="shared" si="97"/>
        <v>34.772431025952081</v>
      </c>
      <c r="C172" s="348">
        <f t="shared" si="98"/>
        <v>876.95999999999992</v>
      </c>
      <c r="D172" s="264">
        <f>[1]Sheet2!$BI$53</f>
        <v>1008.7991827151676</v>
      </c>
      <c r="E172" s="264">
        <f t="shared" si="99"/>
        <v>14</v>
      </c>
      <c r="F172" s="264">
        <v>34</v>
      </c>
      <c r="G172" s="264">
        <v>20</v>
      </c>
      <c r="H172" s="362">
        <v>16.899999999999999</v>
      </c>
      <c r="I172" s="310">
        <v>0.47916666666666669</v>
      </c>
      <c r="U172" s="342" t="s">
        <v>188</v>
      </c>
      <c r="V172" s="296" t="s">
        <v>102</v>
      </c>
      <c r="W172" s="357" t="s">
        <v>189</v>
      </c>
      <c r="X172" s="299" t="s">
        <v>63</v>
      </c>
      <c r="Y172" s="297" t="s">
        <v>59</v>
      </c>
      <c r="Z172" s="297" t="s">
        <v>190</v>
      </c>
      <c r="AA172" s="297" t="s">
        <v>191</v>
      </c>
      <c r="AB172" s="297" t="s">
        <v>192</v>
      </c>
      <c r="AC172" s="329" t="s">
        <v>60</v>
      </c>
    </row>
    <row r="173" spans="1:38" ht="15.75" thickBot="1" x14ac:dyDescent="0.3">
      <c r="A173" s="264">
        <f t="shared" si="96"/>
        <v>4.8373345299570344E-3</v>
      </c>
      <c r="B173" s="264">
        <f t="shared" si="97"/>
        <v>37.985663103826219</v>
      </c>
      <c r="C173" s="348">
        <f t="shared" si="98"/>
        <v>952.12799999999982</v>
      </c>
      <c r="D173" s="264">
        <f>[1]Sheet2!$BJ$53</f>
        <v>1002.6182745817001</v>
      </c>
      <c r="E173" s="264">
        <f t="shared" si="99"/>
        <v>15.2</v>
      </c>
      <c r="F173" s="264">
        <v>38</v>
      </c>
      <c r="G173" s="264">
        <v>22.8</v>
      </c>
      <c r="H173" s="362">
        <v>17.95</v>
      </c>
      <c r="I173" s="312">
        <v>0.52083333333333337</v>
      </c>
      <c r="K173" s="548"/>
      <c r="L173" s="548"/>
      <c r="M173" s="548"/>
      <c r="N173" s="548"/>
      <c r="O173" s="548"/>
      <c r="P173" s="548"/>
      <c r="Q173" s="548"/>
      <c r="R173" s="548"/>
      <c r="T173" s="548"/>
      <c r="U173" s="264">
        <f t="shared" ref="U173:U180" si="100">(AA173-AB173)/X173</f>
        <v>2.3558296871866069E-3</v>
      </c>
      <c r="V173" s="330">
        <f t="shared" ref="V173:V180" si="101">W173/(2.5*X173)*100</f>
        <v>53.894827890656508</v>
      </c>
      <c r="W173" s="264">
        <f t="shared" ref="W173:W180" si="102">0.015*1.16*3600*Y173</f>
        <v>1315.4399999999998</v>
      </c>
      <c r="X173" s="264">
        <f>[1]Sheet2!$BG$53</f>
        <v>976.30147565833613</v>
      </c>
      <c r="Y173" s="264">
        <f t="shared" ref="Y173:Y180" si="103">Z173-AA173</f>
        <v>21</v>
      </c>
      <c r="Z173" s="264">
        <v>38</v>
      </c>
      <c r="AA173" s="264">
        <v>17</v>
      </c>
      <c r="AB173" s="264">
        <v>14.7</v>
      </c>
      <c r="AC173" s="335">
        <v>0.39583333333333331</v>
      </c>
    </row>
    <row r="174" spans="1:38" ht="14.25" customHeight="1" thickBot="1" x14ac:dyDescent="0.3">
      <c r="A174" s="264">
        <f t="shared" si="96"/>
        <v>4.9970585952788023E-3</v>
      </c>
      <c r="B174" s="264">
        <f t="shared" si="97"/>
        <v>37.561890048991678</v>
      </c>
      <c r="C174" s="348">
        <f t="shared" si="98"/>
        <v>920.80799999999988</v>
      </c>
      <c r="D174" s="264">
        <f>[1]Sheet2!$BK$53</f>
        <v>980.57685467796989</v>
      </c>
      <c r="E174" s="264">
        <f t="shared" si="99"/>
        <v>14.7</v>
      </c>
      <c r="F174" s="264">
        <v>37</v>
      </c>
      <c r="G174" s="264">
        <v>22.3</v>
      </c>
      <c r="H174" s="362">
        <v>17.399999999999999</v>
      </c>
      <c r="I174" s="310">
        <v>0.5625</v>
      </c>
      <c r="K174" s="548"/>
      <c r="L174" s="548"/>
      <c r="M174" s="548"/>
      <c r="N174" s="548"/>
      <c r="O174" s="548"/>
      <c r="P174" s="548"/>
      <c r="Q174" s="548"/>
      <c r="R174" s="548"/>
      <c r="T174" s="548"/>
      <c r="U174" s="264">
        <f t="shared" si="100"/>
        <v>2.4981590163410134E-3</v>
      </c>
      <c r="V174" s="330">
        <f t="shared" si="101"/>
        <v>51.827726275528676</v>
      </c>
      <c r="W174" s="264">
        <f t="shared" si="102"/>
        <v>1296.6479999999999</v>
      </c>
      <c r="X174" s="264">
        <f>[1]Sheet2!$BH$53</f>
        <v>1000.7369361385502</v>
      </c>
      <c r="Y174" s="264">
        <f t="shared" si="103"/>
        <v>20.7</v>
      </c>
      <c r="Z174" s="264">
        <v>39</v>
      </c>
      <c r="AA174" s="264">
        <v>18.3</v>
      </c>
      <c r="AB174" s="264">
        <v>15.8</v>
      </c>
      <c r="AC174" s="335">
        <v>0.4375</v>
      </c>
    </row>
    <row r="175" spans="1:38" ht="15.75" thickBot="1" x14ac:dyDescent="0.3">
      <c r="A175" s="264">
        <f t="shared" si="96"/>
        <v>5.3418184883822113E-3</v>
      </c>
      <c r="B175" s="264">
        <f t="shared" si="97"/>
        <v>39.885692005381593</v>
      </c>
      <c r="C175" s="348">
        <f t="shared" si="98"/>
        <v>933.33599999999979</v>
      </c>
      <c r="D175" s="264">
        <f>[1]Sheet2!$BL$53</f>
        <v>936.01083804595316</v>
      </c>
      <c r="E175" s="264">
        <f t="shared" si="99"/>
        <v>14.899999999999999</v>
      </c>
      <c r="F175" s="264">
        <v>36.5</v>
      </c>
      <c r="G175" s="264">
        <v>21.6</v>
      </c>
      <c r="H175" s="362">
        <v>16.600000000000001</v>
      </c>
      <c r="I175" s="328">
        <v>0.60416666666666596</v>
      </c>
      <c r="K175" s="548"/>
      <c r="L175" s="548"/>
      <c r="M175" s="548"/>
      <c r="N175" s="548"/>
      <c r="O175" s="548"/>
      <c r="P175" s="548"/>
      <c r="Q175" s="548"/>
      <c r="R175" s="548"/>
      <c r="T175" s="548"/>
      <c r="U175" s="264">
        <f t="shared" si="100"/>
        <v>3.0729604594408955E-3</v>
      </c>
      <c r="V175" s="330">
        <f t="shared" si="101"/>
        <v>50.916774002286978</v>
      </c>
      <c r="W175" s="264">
        <f t="shared" si="102"/>
        <v>1284.1199999999999</v>
      </c>
      <c r="X175" s="264">
        <f>[1]Sheet2!$BI$53</f>
        <v>1008.7991827151676</v>
      </c>
      <c r="Y175" s="264">
        <f t="shared" si="103"/>
        <v>20.5</v>
      </c>
      <c r="Z175" s="264">
        <v>40.5</v>
      </c>
      <c r="AA175" s="264">
        <v>20</v>
      </c>
      <c r="AB175" s="264">
        <v>16.899999999999999</v>
      </c>
      <c r="AC175" s="310">
        <v>0.47916666666666669</v>
      </c>
    </row>
    <row r="176" spans="1:38" ht="12" customHeight="1" thickBot="1" x14ac:dyDescent="0.3">
      <c r="A176" s="264">
        <f t="shared" si="96"/>
        <v>5.4102762683861834E-3</v>
      </c>
      <c r="B176" s="264">
        <f t="shared" si="97"/>
        <v>44.204309406744834</v>
      </c>
      <c r="C176" s="365">
        <f t="shared" si="98"/>
        <v>939.59999999999991</v>
      </c>
      <c r="D176" s="317">
        <f>[1]Sheet2!$BM$53</f>
        <v>850.2338460753175</v>
      </c>
      <c r="E176" s="317">
        <f t="shared" si="99"/>
        <v>15</v>
      </c>
      <c r="F176" s="317">
        <v>36</v>
      </c>
      <c r="G176" s="317">
        <v>21</v>
      </c>
      <c r="H176" s="364">
        <v>16.399999999999999</v>
      </c>
      <c r="I176" s="328">
        <v>0.64583333333333304</v>
      </c>
      <c r="J176" s="289"/>
      <c r="K176" s="548"/>
      <c r="L176" s="548"/>
      <c r="M176" s="548"/>
      <c r="N176" s="548"/>
      <c r="O176" s="548"/>
      <c r="P176" s="548"/>
      <c r="Q176" s="548"/>
      <c r="R176" s="548"/>
      <c r="T176" s="548"/>
      <c r="U176" s="264">
        <f t="shared" si="100"/>
        <v>4.8373345299570344E-3</v>
      </c>
      <c r="V176" s="330">
        <f t="shared" si="101"/>
        <v>47.98189023641207</v>
      </c>
      <c r="W176" s="264">
        <f t="shared" si="102"/>
        <v>1202.6879999999999</v>
      </c>
      <c r="X176" s="264">
        <f>[1]Sheet2!$BJ$53</f>
        <v>1002.6182745817001</v>
      </c>
      <c r="Y176" s="264">
        <f t="shared" si="103"/>
        <v>19.2</v>
      </c>
      <c r="Z176" s="264">
        <v>42</v>
      </c>
      <c r="AA176" s="264">
        <v>22.8</v>
      </c>
      <c r="AB176" s="264">
        <v>17.95</v>
      </c>
      <c r="AC176" s="328">
        <v>0.52083333333333337</v>
      </c>
    </row>
    <row r="177" spans="1:38" ht="15.75" thickBot="1" x14ac:dyDescent="0.3">
      <c r="A177" s="264">
        <f t="shared" si="96"/>
        <v>5.5391527136608911E-3</v>
      </c>
      <c r="B177" s="264">
        <f t="shared" si="97"/>
        <v>49.060301348395491</v>
      </c>
      <c r="C177" s="402">
        <f t="shared" si="98"/>
        <v>952.12799999999982</v>
      </c>
      <c r="D177" s="308">
        <f>[1]Sheet2!$BN$53</f>
        <v>776.29201112205487</v>
      </c>
      <c r="E177" s="325">
        <f t="shared" si="99"/>
        <v>15.2</v>
      </c>
      <c r="F177" s="376">
        <v>35.5</v>
      </c>
      <c r="G177" s="325">
        <v>20.3</v>
      </c>
      <c r="H177" s="376">
        <v>16</v>
      </c>
      <c r="I177" s="367">
        <v>0.66666666666666663</v>
      </c>
      <c r="J177" s="289"/>
      <c r="K177" s="548"/>
      <c r="L177" s="548"/>
      <c r="M177" s="548"/>
      <c r="N177" s="548"/>
      <c r="O177" s="548"/>
      <c r="P177" s="548"/>
      <c r="Q177" s="548"/>
      <c r="R177" s="548"/>
      <c r="T177" s="548"/>
      <c r="U177" s="264">
        <f t="shared" si="100"/>
        <v>4.9970585952788023E-3</v>
      </c>
      <c r="V177" s="330">
        <f t="shared" si="101"/>
        <v>49.060427819091174</v>
      </c>
      <c r="W177" s="264">
        <f t="shared" si="102"/>
        <v>1202.6879999999999</v>
      </c>
      <c r="X177" s="264">
        <f>[1]Sheet2!$BK$53</f>
        <v>980.57685467796989</v>
      </c>
      <c r="Y177" s="264">
        <f t="shared" si="103"/>
        <v>19.2</v>
      </c>
      <c r="Z177" s="264">
        <v>41.5</v>
      </c>
      <c r="AA177" s="264">
        <v>22.3</v>
      </c>
      <c r="AB177" s="264">
        <v>17.399999999999999</v>
      </c>
      <c r="AC177" s="328">
        <v>0.5625</v>
      </c>
    </row>
    <row r="178" spans="1:38" ht="15.75" customHeight="1" thickBot="1" x14ac:dyDescent="0.3">
      <c r="K178" s="548"/>
      <c r="L178" s="548"/>
      <c r="M178" s="548"/>
      <c r="N178" s="548"/>
      <c r="O178" s="548"/>
      <c r="P178" s="548"/>
      <c r="Q178" s="548"/>
      <c r="R178" s="548"/>
      <c r="T178" s="548"/>
      <c r="U178" s="264">
        <f t="shared" si="100"/>
        <v>5.3418184883822113E-3</v>
      </c>
      <c r="V178" s="330">
        <f t="shared" si="101"/>
        <v>51.931706369423011</v>
      </c>
      <c r="W178" s="265">
        <f t="shared" si="102"/>
        <v>1215.2159999999999</v>
      </c>
      <c r="X178" s="265">
        <f>[1]Sheet2!$BL$53</f>
        <v>936.01083804595316</v>
      </c>
      <c r="Y178" s="265">
        <f t="shared" si="103"/>
        <v>19.399999999999999</v>
      </c>
      <c r="Z178" s="265">
        <v>41</v>
      </c>
      <c r="AA178" s="265">
        <v>21.6</v>
      </c>
      <c r="AB178" s="265">
        <v>16.600000000000001</v>
      </c>
      <c r="AC178" s="312">
        <v>0.60416666666666596</v>
      </c>
    </row>
    <row r="179" spans="1:38" ht="15" customHeight="1" thickBot="1" x14ac:dyDescent="0.3">
      <c r="K179" s="548"/>
      <c r="L179" s="548"/>
      <c r="M179" s="548"/>
      <c r="N179" s="548"/>
      <c r="O179" s="548"/>
      <c r="P179" s="548"/>
      <c r="Q179" s="548"/>
      <c r="R179" s="548"/>
      <c r="T179" s="548"/>
      <c r="U179" s="264">
        <f t="shared" si="100"/>
        <v>5.4102762683861834E-3</v>
      </c>
      <c r="V179" s="264">
        <f t="shared" si="101"/>
        <v>57.760297624813248</v>
      </c>
      <c r="W179" s="269">
        <f t="shared" si="102"/>
        <v>1227.7439999999999</v>
      </c>
      <c r="X179" s="408">
        <f>[1]Sheet2!$BM$53</f>
        <v>850.2338460753175</v>
      </c>
      <c r="Y179" s="278">
        <f t="shared" si="103"/>
        <v>19.600000000000001</v>
      </c>
      <c r="Z179" s="278">
        <v>40.6</v>
      </c>
      <c r="AA179" s="278">
        <v>21</v>
      </c>
      <c r="AB179" s="278">
        <v>16.399999999999999</v>
      </c>
      <c r="AC179" s="310">
        <v>0.64583333333333304</v>
      </c>
      <c r="AF179" s="555" t="s">
        <v>248</v>
      </c>
      <c r="AG179" s="555"/>
      <c r="AH179" s="555"/>
      <c r="AI179" s="555"/>
      <c r="AJ179" s="555"/>
      <c r="AK179" s="555"/>
      <c r="AL179" s="555"/>
    </row>
    <row r="180" spans="1:38" ht="15.75" customHeight="1" thickBot="1" x14ac:dyDescent="0.3">
      <c r="A180" s="446" t="s">
        <v>183</v>
      </c>
      <c r="B180" s="446"/>
      <c r="C180" s="446"/>
      <c r="D180" s="446"/>
      <c r="E180" s="446"/>
      <c r="F180" s="446"/>
      <c r="G180" s="446"/>
      <c r="H180" s="446"/>
      <c r="I180" s="446"/>
      <c r="K180" s="289"/>
      <c r="L180" s="444" t="s">
        <v>202</v>
      </c>
      <c r="M180" s="444"/>
      <c r="N180" s="444"/>
      <c r="O180" s="444"/>
      <c r="P180" s="444"/>
      <c r="Q180" s="444"/>
      <c r="R180" s="444"/>
      <c r="S180" s="444"/>
      <c r="T180" s="548"/>
      <c r="U180" s="264">
        <f t="shared" si="100"/>
        <v>5.5391527136608911E-3</v>
      </c>
      <c r="V180" s="264">
        <f t="shared" si="101"/>
        <v>63.584732668644165</v>
      </c>
      <c r="W180" s="409">
        <f t="shared" si="102"/>
        <v>1234.0079999999998</v>
      </c>
      <c r="X180" s="317">
        <f>[1]Sheet2!$BN$53</f>
        <v>776.29201112205487</v>
      </c>
      <c r="Y180" s="325">
        <f t="shared" si="103"/>
        <v>19.7</v>
      </c>
      <c r="Z180" s="279">
        <v>40</v>
      </c>
      <c r="AA180" s="325">
        <v>20.3</v>
      </c>
      <c r="AB180" s="327">
        <v>16</v>
      </c>
      <c r="AC180" s="328">
        <v>0.66666666666666663</v>
      </c>
      <c r="AF180" s="554" t="s">
        <v>229</v>
      </c>
      <c r="AG180" s="554"/>
      <c r="AH180" s="554"/>
      <c r="AI180" s="554"/>
      <c r="AJ180" s="554"/>
      <c r="AK180" s="554"/>
      <c r="AL180" s="554"/>
    </row>
    <row r="181" spans="1:38" ht="12" customHeight="1" thickBot="1" x14ac:dyDescent="0.55000000000000004">
      <c r="A181" s="342" t="s">
        <v>188</v>
      </c>
      <c r="B181" s="299" t="s">
        <v>101</v>
      </c>
      <c r="C181" s="357" t="s">
        <v>189</v>
      </c>
      <c r="D181" s="299" t="s">
        <v>63</v>
      </c>
      <c r="E181" s="297" t="s">
        <v>59</v>
      </c>
      <c r="F181" s="297" t="s">
        <v>190</v>
      </c>
      <c r="G181" s="297" t="s">
        <v>191</v>
      </c>
      <c r="H181" s="297" t="s">
        <v>192</v>
      </c>
      <c r="I181" s="298" t="s">
        <v>60</v>
      </c>
      <c r="K181" s="548"/>
      <c r="L181" s="288" t="s">
        <v>150</v>
      </c>
      <c r="M181" s="288"/>
      <c r="N181" s="288"/>
      <c r="O181" s="288"/>
      <c r="P181" s="288"/>
      <c r="Q181" s="288"/>
      <c r="R181" s="288"/>
      <c r="S181" s="288"/>
      <c r="T181" s="548"/>
      <c r="AF181" s="599" t="s">
        <v>249</v>
      </c>
      <c r="AG181" s="599"/>
      <c r="AH181" s="599"/>
      <c r="AI181" s="599"/>
      <c r="AJ181" s="599"/>
      <c r="AK181" s="599"/>
      <c r="AL181" s="599"/>
    </row>
    <row r="182" spans="1:38" ht="15.75" customHeight="1" thickBot="1" x14ac:dyDescent="0.3">
      <c r="A182" s="264">
        <f t="shared" ref="A182:A189" si="104">(G182-H182)/D182</f>
        <v>1.0242737770376549E-3</v>
      </c>
      <c r="B182" s="330">
        <f t="shared" ref="B182:B189" si="105">C182/(2.5*D182)*100</f>
        <v>48.761987139165406</v>
      </c>
      <c r="C182" s="264">
        <f t="shared" ref="C182:C189" si="106">0.015*1.16*3600*E182</f>
        <v>1190.1599999999999</v>
      </c>
      <c r="D182" s="264">
        <f>[1]Sheet2!$BG$55</f>
        <v>976.30147565833613</v>
      </c>
      <c r="E182" s="264">
        <f t="shared" ref="E182:E189" si="107">F182-G182</f>
        <v>19</v>
      </c>
      <c r="F182" s="264">
        <v>33</v>
      </c>
      <c r="G182" s="264">
        <v>14</v>
      </c>
      <c r="H182" s="264">
        <v>13</v>
      </c>
      <c r="I182" s="312">
        <v>0.39583333333333331</v>
      </c>
      <c r="K182" s="548"/>
      <c r="L182" s="553" t="s">
        <v>163</v>
      </c>
      <c r="M182" s="553"/>
      <c r="N182" s="553"/>
      <c r="O182" s="553"/>
      <c r="P182" s="553"/>
      <c r="Q182" s="553"/>
      <c r="R182" s="553"/>
      <c r="S182" s="553"/>
      <c r="T182" s="553"/>
    </row>
    <row r="183" spans="1:38" ht="15.75" customHeight="1" thickBot="1" x14ac:dyDescent="0.3">
      <c r="A183" s="264">
        <f t="shared" si="104"/>
        <v>1.9985272130728106E-3</v>
      </c>
      <c r="B183" s="330">
        <f t="shared" si="105"/>
        <v>47.571342958214721</v>
      </c>
      <c r="C183" s="264">
        <f t="shared" si="106"/>
        <v>1190.1599999999999</v>
      </c>
      <c r="D183" s="264">
        <f>[1]Sheet2!$BH$55</f>
        <v>1000.7369361385502</v>
      </c>
      <c r="E183" s="264">
        <f t="shared" si="107"/>
        <v>19</v>
      </c>
      <c r="F183" s="264">
        <v>35</v>
      </c>
      <c r="G183" s="264">
        <v>16</v>
      </c>
      <c r="H183" s="264">
        <v>14</v>
      </c>
      <c r="I183" s="310">
        <v>0.4375</v>
      </c>
    </row>
    <row r="184" spans="1:38" ht="15.75" customHeight="1" thickBot="1" x14ac:dyDescent="0.3">
      <c r="A184" s="264">
        <f t="shared" si="104"/>
        <v>2.9738327026847364E-3</v>
      </c>
      <c r="B184" s="330">
        <f t="shared" si="105"/>
        <v>48.433028929004678</v>
      </c>
      <c r="C184" s="264">
        <f t="shared" si="106"/>
        <v>1221.4799999999998</v>
      </c>
      <c r="D184" s="264">
        <f>[1]Sheet2!$BI$55</f>
        <v>1008.7991827151676</v>
      </c>
      <c r="E184" s="264">
        <f t="shared" si="107"/>
        <v>19.5</v>
      </c>
      <c r="F184" s="264">
        <v>37.5</v>
      </c>
      <c r="G184" s="264">
        <v>18</v>
      </c>
      <c r="H184" s="264">
        <v>15</v>
      </c>
      <c r="I184" s="328">
        <v>0.47916666666666669</v>
      </c>
    </row>
    <row r="185" spans="1:38" ht="15.75" customHeight="1" thickBot="1" x14ac:dyDescent="0.3">
      <c r="A185" s="264">
        <f t="shared" si="104"/>
        <v>5.9843313772664332E-3</v>
      </c>
      <c r="B185" s="330">
        <f t="shared" si="105"/>
        <v>42.483965313489861</v>
      </c>
      <c r="C185" s="264">
        <f t="shared" si="106"/>
        <v>1064.8799999999999</v>
      </c>
      <c r="D185" s="264">
        <f>[1]Sheet2!$BJ$55</f>
        <v>1002.6182745817001</v>
      </c>
      <c r="E185" s="264">
        <f t="shared" si="107"/>
        <v>17</v>
      </c>
      <c r="F185" s="264">
        <v>40</v>
      </c>
      <c r="G185" s="264">
        <v>23</v>
      </c>
      <c r="H185" s="264">
        <v>17</v>
      </c>
      <c r="I185" s="310">
        <v>0.52083333333333337</v>
      </c>
      <c r="U185" s="440" t="s">
        <v>224</v>
      </c>
      <c r="V185" s="440"/>
      <c r="W185" s="440"/>
      <c r="X185" s="440"/>
      <c r="Y185" s="440"/>
      <c r="Z185" s="440"/>
      <c r="AA185" s="440"/>
      <c r="AB185" s="440"/>
      <c r="AC185" s="440"/>
    </row>
    <row r="186" spans="1:38" ht="15.75" customHeight="1" thickBot="1" x14ac:dyDescent="0.3">
      <c r="A186" s="264">
        <f t="shared" si="104"/>
        <v>6.1188472595250613E-3</v>
      </c>
      <c r="B186" s="330">
        <f t="shared" si="105"/>
        <v>43.438920464820313</v>
      </c>
      <c r="C186" s="264">
        <f t="shared" si="106"/>
        <v>1064.8799999999999</v>
      </c>
      <c r="D186" s="264">
        <f>[1]Sheet2!$BK$55</f>
        <v>980.57685467796989</v>
      </c>
      <c r="E186" s="264">
        <f t="shared" si="107"/>
        <v>17</v>
      </c>
      <c r="F186" s="264">
        <v>39</v>
      </c>
      <c r="G186" s="264">
        <v>22</v>
      </c>
      <c r="H186" s="264">
        <v>16</v>
      </c>
      <c r="I186" s="310">
        <v>0.5625</v>
      </c>
      <c r="U186" s="293" t="s">
        <v>109</v>
      </c>
      <c r="V186" s="293" t="s">
        <v>78</v>
      </c>
      <c r="W186" s="294" t="s">
        <v>72</v>
      </c>
      <c r="AC186" s="293"/>
    </row>
    <row r="187" spans="1:38" ht="15.75" customHeight="1" thickBot="1" x14ac:dyDescent="0.55000000000000004">
      <c r="A187" s="264">
        <f t="shared" si="104"/>
        <v>6.4101821860586532E-3</v>
      </c>
      <c r="B187" s="332">
        <f t="shared" si="105"/>
        <v>46.845611415716633</v>
      </c>
      <c r="C187" s="265">
        <f t="shared" si="106"/>
        <v>1096.1999999999998</v>
      </c>
      <c r="D187" s="264">
        <f>[1]Sheet2!$BL$55</f>
        <v>936.01083804595316</v>
      </c>
      <c r="E187" s="410">
        <f t="shared" si="107"/>
        <v>17.5</v>
      </c>
      <c r="F187" s="264">
        <v>38.5</v>
      </c>
      <c r="G187" s="264">
        <v>21</v>
      </c>
      <c r="H187" s="264">
        <v>15</v>
      </c>
      <c r="I187" s="328">
        <v>0.60416666666666596</v>
      </c>
      <c r="U187" s="342" t="s">
        <v>188</v>
      </c>
      <c r="V187" s="299" t="s">
        <v>102</v>
      </c>
      <c r="W187" s="298" t="s">
        <v>189</v>
      </c>
      <c r="X187" s="299" t="s">
        <v>63</v>
      </c>
      <c r="Y187" s="297" t="s">
        <v>59</v>
      </c>
      <c r="Z187" s="297" t="s">
        <v>190</v>
      </c>
      <c r="AA187" s="297" t="s">
        <v>191</v>
      </c>
      <c r="AB187" s="297" t="s">
        <v>192</v>
      </c>
      <c r="AC187" s="329" t="s">
        <v>60</v>
      </c>
    </row>
    <row r="188" spans="1:38" ht="15" customHeight="1" thickBot="1" x14ac:dyDescent="0.3">
      <c r="A188" s="411">
        <f t="shared" si="104"/>
        <v>6.4688085817660871E-3</v>
      </c>
      <c r="B188" s="337">
        <f t="shared" si="105"/>
        <v>53.045171288093805</v>
      </c>
      <c r="C188" s="338">
        <f t="shared" si="106"/>
        <v>1127.52</v>
      </c>
      <c r="D188" s="412">
        <f>[1]Sheet2!$BM$55</f>
        <v>850.2338460753175</v>
      </c>
      <c r="E188" s="268">
        <f t="shared" si="107"/>
        <v>18</v>
      </c>
      <c r="F188" s="284">
        <v>38</v>
      </c>
      <c r="G188" s="410">
        <v>20</v>
      </c>
      <c r="H188" s="264">
        <v>14.5</v>
      </c>
      <c r="I188" s="328">
        <v>0.64583333333333304</v>
      </c>
      <c r="O188" s="294"/>
      <c r="T188" s="444"/>
      <c r="U188" s="264">
        <f t="shared" ref="U188:U195" si="108">(AA188-AB188)/X188</f>
        <v>1.0242737770376549E-3</v>
      </c>
      <c r="V188" s="330">
        <f t="shared" ref="V188:V195" si="109">W188/(2.5*X188)*100</f>
        <v>65.443719581511473</v>
      </c>
      <c r="W188" s="264">
        <f t="shared" ref="W188:W195" si="110">0.015*1.16*3600*Y188</f>
        <v>1597.32</v>
      </c>
      <c r="X188" s="264">
        <f>[1]Sheet2!$BG$55</f>
        <v>976.30147565833613</v>
      </c>
      <c r="Y188" s="264">
        <f t="shared" ref="Y188:Y195" si="111">Z188-AA188</f>
        <v>25.5</v>
      </c>
      <c r="Z188" s="264">
        <v>39.5</v>
      </c>
      <c r="AA188" s="264">
        <v>14</v>
      </c>
      <c r="AB188" s="264">
        <v>13</v>
      </c>
      <c r="AC188" s="310">
        <v>0.39583333333333331</v>
      </c>
    </row>
    <row r="189" spans="1:38" ht="15.75" thickBot="1" x14ac:dyDescent="0.3">
      <c r="A189" s="264">
        <f t="shared" si="104"/>
        <v>6.4408752484428951E-3</v>
      </c>
      <c r="B189" s="330">
        <f t="shared" si="105"/>
        <v>59.711550983244521</v>
      </c>
      <c r="C189" s="264">
        <f t="shared" si="106"/>
        <v>1158.8399999999999</v>
      </c>
      <c r="D189" s="264">
        <f>[1]Sheet2!$BN$55</f>
        <v>776.29201112205487</v>
      </c>
      <c r="E189" s="269">
        <f t="shared" si="107"/>
        <v>18.5</v>
      </c>
      <c r="F189" s="327">
        <v>37.5</v>
      </c>
      <c r="G189" s="409">
        <v>19</v>
      </c>
      <c r="H189" s="364">
        <v>14</v>
      </c>
      <c r="I189" s="328">
        <v>0.66666666666666663</v>
      </c>
      <c r="T189" s="288"/>
      <c r="U189" s="264">
        <f t="shared" si="108"/>
        <v>1.9985272130728106E-3</v>
      </c>
      <c r="V189" s="330">
        <f t="shared" si="109"/>
        <v>61.842745845679147</v>
      </c>
      <c r="W189" s="264">
        <f t="shared" si="110"/>
        <v>1547.2080000000001</v>
      </c>
      <c r="X189" s="264">
        <f>[1]Sheet2!$BH$55</f>
        <v>1000.7369361385502</v>
      </c>
      <c r="Y189" s="264">
        <f t="shared" si="111"/>
        <v>24.700000000000003</v>
      </c>
      <c r="Z189" s="264">
        <v>40.700000000000003</v>
      </c>
      <c r="AA189" s="264">
        <v>16</v>
      </c>
      <c r="AB189" s="264">
        <v>14</v>
      </c>
      <c r="AC189" s="335">
        <v>0.4375</v>
      </c>
    </row>
    <row r="190" spans="1:38" ht="11.25" customHeight="1" thickBot="1" x14ac:dyDescent="0.3">
      <c r="U190" s="264">
        <f t="shared" si="108"/>
        <v>2.9738327026847364E-3</v>
      </c>
      <c r="V190" s="330">
        <f t="shared" si="109"/>
        <v>59.609881758774996</v>
      </c>
      <c r="W190" s="264">
        <f t="shared" si="110"/>
        <v>1503.36</v>
      </c>
      <c r="X190" s="264">
        <f>[1]Sheet2!$BI$55</f>
        <v>1008.7991827151676</v>
      </c>
      <c r="Y190" s="264">
        <f t="shared" si="111"/>
        <v>24</v>
      </c>
      <c r="Z190" s="264">
        <v>42</v>
      </c>
      <c r="AA190" s="264">
        <v>18</v>
      </c>
      <c r="AB190" s="264">
        <v>15</v>
      </c>
      <c r="AC190" s="335">
        <v>0.47916666666666669</v>
      </c>
    </row>
    <row r="191" spans="1:38" ht="15.75" thickBot="1" x14ac:dyDescent="0.3">
      <c r="U191" s="264">
        <f t="shared" si="108"/>
        <v>5.9843313772664332E-3</v>
      </c>
      <c r="V191" s="330">
        <f t="shared" si="109"/>
        <v>51.230664054502469</v>
      </c>
      <c r="W191" s="264">
        <f t="shared" si="110"/>
        <v>1284.1199999999999</v>
      </c>
      <c r="X191" s="264">
        <f>[1]Sheet2!$BJ$55</f>
        <v>1002.6182745817001</v>
      </c>
      <c r="Y191" s="264">
        <f t="shared" si="111"/>
        <v>20.5</v>
      </c>
      <c r="Z191" s="264">
        <v>43.5</v>
      </c>
      <c r="AA191" s="264">
        <v>23</v>
      </c>
      <c r="AB191" s="264">
        <v>17</v>
      </c>
      <c r="AC191" s="310">
        <v>0.52083333333333337</v>
      </c>
    </row>
    <row r="192" spans="1:38" ht="15.75" thickBot="1" x14ac:dyDescent="0.3">
      <c r="U192" s="264">
        <f t="shared" si="108"/>
        <v>6.1188472595250613E-3</v>
      </c>
      <c r="V192" s="330">
        <f t="shared" si="109"/>
        <v>53.659842927130974</v>
      </c>
      <c r="W192" s="264">
        <f t="shared" si="110"/>
        <v>1315.4399999999998</v>
      </c>
      <c r="X192" s="264">
        <f>[1]Sheet2!$BK$55</f>
        <v>980.57685467796989</v>
      </c>
      <c r="Y192" s="264">
        <f t="shared" si="111"/>
        <v>21</v>
      </c>
      <c r="Z192" s="264">
        <v>43</v>
      </c>
      <c r="AA192" s="264">
        <v>22</v>
      </c>
      <c r="AB192" s="264">
        <v>16</v>
      </c>
      <c r="AC192" s="328">
        <v>0.5625</v>
      </c>
    </row>
    <row r="193" spans="1:39" ht="15.75" thickBot="1" x14ac:dyDescent="0.3">
      <c r="A193" s="446" t="s">
        <v>184</v>
      </c>
      <c r="B193" s="446"/>
      <c r="C193" s="446"/>
      <c r="D193" s="446"/>
      <c r="E193" s="446"/>
      <c r="F193" s="446"/>
      <c r="G193" s="446"/>
      <c r="H193" s="446"/>
      <c r="I193" s="446"/>
      <c r="U193" s="265">
        <f t="shared" si="108"/>
        <v>6.4101821860586532E-3</v>
      </c>
      <c r="V193" s="332">
        <f t="shared" si="109"/>
        <v>57.01780132312939</v>
      </c>
      <c r="W193" s="265">
        <f t="shared" si="110"/>
        <v>1334.2319999999997</v>
      </c>
      <c r="X193" s="264">
        <f>[1]Sheet2!$BL$55</f>
        <v>936.01083804595316</v>
      </c>
      <c r="Y193" s="265">
        <f t="shared" si="111"/>
        <v>21.299999999999997</v>
      </c>
      <c r="Z193" s="265">
        <v>42.3</v>
      </c>
      <c r="AA193" s="265">
        <v>21</v>
      </c>
      <c r="AB193" s="264">
        <v>15</v>
      </c>
      <c r="AC193" s="328">
        <v>0.60416666666666596</v>
      </c>
    </row>
    <row r="194" spans="1:39" ht="19.5" thickBot="1" x14ac:dyDescent="0.3">
      <c r="A194" s="377" t="s">
        <v>188</v>
      </c>
      <c r="B194" s="299" t="s">
        <v>101</v>
      </c>
      <c r="C194" s="297" t="s">
        <v>189</v>
      </c>
      <c r="D194" s="298" t="s">
        <v>63</v>
      </c>
      <c r="E194" s="406" t="s">
        <v>59</v>
      </c>
      <c r="F194" s="299" t="s">
        <v>190</v>
      </c>
      <c r="G194" s="297" t="s">
        <v>191</v>
      </c>
      <c r="H194" s="297" t="s">
        <v>192</v>
      </c>
      <c r="I194" s="300" t="s">
        <v>60</v>
      </c>
      <c r="K194" s="444" t="s">
        <v>201</v>
      </c>
      <c r="L194" s="444"/>
      <c r="M194" s="444"/>
      <c r="N194" s="444"/>
      <c r="O194" s="444"/>
      <c r="P194" s="444"/>
      <c r="Q194" s="444"/>
      <c r="R194" s="444"/>
      <c r="S194" s="293"/>
      <c r="U194" s="269">
        <f t="shared" si="108"/>
        <v>6.4688085817660871E-3</v>
      </c>
      <c r="V194" s="413">
        <f t="shared" si="109"/>
        <v>64.243596337802472</v>
      </c>
      <c r="W194" s="280">
        <f t="shared" si="110"/>
        <v>1365.5519999999997</v>
      </c>
      <c r="X194" s="308">
        <f>[1]Sheet2!$BM$55</f>
        <v>850.2338460753175</v>
      </c>
      <c r="Y194" s="269">
        <f t="shared" si="111"/>
        <v>21.799999999999997</v>
      </c>
      <c r="Z194" s="339">
        <v>41.8</v>
      </c>
      <c r="AA194" s="280">
        <v>20</v>
      </c>
      <c r="AB194" s="308">
        <v>14.5</v>
      </c>
      <c r="AC194" s="328">
        <v>0.64583333333333304</v>
      </c>
    </row>
    <row r="195" spans="1:39" ht="15.75" thickBot="1" x14ac:dyDescent="0.3">
      <c r="A195" s="264">
        <f t="shared" ref="A195:A202" si="112">(G195-H195)/D195</f>
        <v>3.074154975479144E-3</v>
      </c>
      <c r="B195" s="330">
        <f t="shared" ref="B195:B202" si="113">C195/(2.5*D195)*100</f>
        <v>46.21561623936325</v>
      </c>
      <c r="C195" s="264">
        <f t="shared" ref="C195:C202" si="114">0.015*1.16*3600*E195</f>
        <v>1127.52</v>
      </c>
      <c r="D195" s="264">
        <f>[1]Sheet2!$BG$57</f>
        <v>975.87793196158373</v>
      </c>
      <c r="E195" s="264">
        <f>F195-G195</f>
        <v>18</v>
      </c>
      <c r="F195" s="264">
        <v>34</v>
      </c>
      <c r="G195" s="264">
        <v>16</v>
      </c>
      <c r="H195" s="264">
        <v>13</v>
      </c>
      <c r="I195" s="331">
        <v>0.39583333333333331</v>
      </c>
      <c r="K195" s="288" t="s">
        <v>150</v>
      </c>
      <c r="L195" s="288"/>
      <c r="M195" s="288"/>
      <c r="N195" s="288"/>
      <c r="O195" s="288"/>
      <c r="P195" s="288"/>
      <c r="Q195" s="288"/>
      <c r="R195" s="288"/>
      <c r="S195" s="444"/>
      <c r="U195" s="264">
        <f t="shared" si="108"/>
        <v>6.4408752484428951E-3</v>
      </c>
      <c r="V195" s="330">
        <f t="shared" si="109"/>
        <v>72.299391460793345</v>
      </c>
      <c r="W195" s="264">
        <f t="shared" si="110"/>
        <v>1403.1359999999997</v>
      </c>
      <c r="X195" s="264">
        <f>[1]Sheet2!$BN$55</f>
        <v>776.29201112205487</v>
      </c>
      <c r="Y195" s="269">
        <f t="shared" si="111"/>
        <v>22.4</v>
      </c>
      <c r="Z195" s="414">
        <v>41.4</v>
      </c>
      <c r="AA195" s="415">
        <v>19</v>
      </c>
      <c r="AB195" s="308">
        <v>14</v>
      </c>
      <c r="AC195" s="328">
        <v>0.66666666666666663</v>
      </c>
    </row>
    <row r="196" spans="1:39" ht="15.75" thickBot="1" x14ac:dyDescent="0.3">
      <c r="A196" s="264">
        <f t="shared" si="112"/>
        <v>2.9972481720184881E-3</v>
      </c>
      <c r="B196" s="330">
        <f t="shared" si="113"/>
        <v>47.562731792126975</v>
      </c>
      <c r="C196" s="264">
        <f t="shared" si="114"/>
        <v>1190.1599999999999</v>
      </c>
      <c r="D196" s="264">
        <f>[1]Sheet2!$BH$57</f>
        <v>1000.9181181615864</v>
      </c>
      <c r="E196" s="264">
        <f t="shared" ref="E196:E202" si="115">F196-G196</f>
        <v>19</v>
      </c>
      <c r="F196" s="264">
        <v>36</v>
      </c>
      <c r="G196" s="264">
        <v>17</v>
      </c>
      <c r="H196" s="264">
        <v>14</v>
      </c>
      <c r="I196" s="335">
        <v>0.4375</v>
      </c>
      <c r="K196" s="553" t="s">
        <v>164</v>
      </c>
      <c r="L196" s="553"/>
      <c r="M196" s="553"/>
      <c r="N196" s="553"/>
      <c r="O196" s="553"/>
      <c r="P196" s="553"/>
      <c r="Q196" s="553"/>
      <c r="R196" s="553"/>
      <c r="S196" s="288"/>
      <c r="AF196" s="555" t="s">
        <v>246</v>
      </c>
      <c r="AG196" s="555"/>
      <c r="AH196" s="555"/>
      <c r="AI196" s="555"/>
      <c r="AJ196" s="555"/>
      <c r="AK196" s="555"/>
      <c r="AL196" s="555"/>
      <c r="AM196" s="555"/>
    </row>
    <row r="197" spans="1:39" ht="15.75" thickBot="1" x14ac:dyDescent="0.3">
      <c r="A197" s="264">
        <f t="shared" si="112"/>
        <v>2.9718320502079361E-3</v>
      </c>
      <c r="B197" s="330">
        <f t="shared" si="113"/>
        <v>49.641482566673361</v>
      </c>
      <c r="C197" s="264">
        <f t="shared" si="114"/>
        <v>1252.8</v>
      </c>
      <c r="D197" s="264">
        <f>[1]Sheet2!$BI$57</f>
        <v>1009.4783114645031</v>
      </c>
      <c r="E197" s="264">
        <f t="shared" si="115"/>
        <v>20</v>
      </c>
      <c r="F197" s="264">
        <v>39.5</v>
      </c>
      <c r="G197" s="264">
        <v>19.5</v>
      </c>
      <c r="H197" s="264">
        <v>16.5</v>
      </c>
      <c r="I197" s="310">
        <v>0.47916666666666669</v>
      </c>
      <c r="AF197" s="554" t="s">
        <v>229</v>
      </c>
      <c r="AG197" s="554"/>
      <c r="AH197" s="554"/>
      <c r="AI197" s="554"/>
      <c r="AJ197" s="554"/>
      <c r="AK197" s="554"/>
      <c r="AL197" s="554"/>
    </row>
    <row r="198" spans="1:39" ht="15.75" thickBot="1" x14ac:dyDescent="0.3">
      <c r="A198" s="264">
        <f t="shared" si="112"/>
        <v>3.9847598021915433E-3</v>
      </c>
      <c r="B198" s="330">
        <f t="shared" si="113"/>
        <v>51.169097571902043</v>
      </c>
      <c r="C198" s="264">
        <f t="shared" si="114"/>
        <v>1284.1199999999999</v>
      </c>
      <c r="D198" s="264">
        <f>[1]Sheet2!$BJ$57</f>
        <v>1003.8246214489704</v>
      </c>
      <c r="E198" s="264">
        <f t="shared" si="115"/>
        <v>20.5</v>
      </c>
      <c r="F198" s="264">
        <v>43</v>
      </c>
      <c r="G198" s="264">
        <v>22.5</v>
      </c>
      <c r="H198" s="264">
        <v>18.5</v>
      </c>
      <c r="I198" s="328">
        <v>0.52083333333333337</v>
      </c>
      <c r="U198" s="440" t="s">
        <v>225</v>
      </c>
      <c r="V198" s="440"/>
      <c r="W198" s="440"/>
      <c r="X198" s="440"/>
      <c r="Y198" s="440"/>
      <c r="Z198" s="440"/>
      <c r="AA198" s="440"/>
      <c r="AB198" s="440"/>
      <c r="AC198" s="440"/>
      <c r="AD198" s="440"/>
      <c r="AF198" s="554" t="s">
        <v>247</v>
      </c>
      <c r="AG198" s="554"/>
      <c r="AH198" s="554"/>
      <c r="AI198" s="554"/>
      <c r="AJ198" s="554"/>
      <c r="AK198" s="554"/>
      <c r="AL198" s="554"/>
    </row>
    <row r="199" spans="1:39" ht="15.75" thickBot="1" x14ac:dyDescent="0.3">
      <c r="A199" s="264">
        <f t="shared" si="112"/>
        <v>4.0713194090628976E-3</v>
      </c>
      <c r="B199" s="330">
        <f t="shared" si="113"/>
        <v>51.005489556739981</v>
      </c>
      <c r="C199" s="264">
        <f t="shared" si="114"/>
        <v>1252.8</v>
      </c>
      <c r="D199" s="264">
        <f>[1]Sheet2!$BK$57</f>
        <v>982.48248248365428</v>
      </c>
      <c r="E199" s="264">
        <f t="shared" si="115"/>
        <v>20</v>
      </c>
      <c r="F199" s="264">
        <v>42</v>
      </c>
      <c r="G199" s="264">
        <v>22</v>
      </c>
      <c r="H199" s="264">
        <v>18</v>
      </c>
      <c r="I199" s="312">
        <v>0.5625</v>
      </c>
      <c r="U199" s="293" t="s">
        <v>108</v>
      </c>
      <c r="V199" s="293" t="s">
        <v>78</v>
      </c>
      <c r="X199" s="294" t="s">
        <v>73</v>
      </c>
      <c r="AC199" s="293"/>
      <c r="AE199" s="294"/>
    </row>
    <row r="200" spans="1:39" ht="12" customHeight="1" thickBot="1" x14ac:dyDescent="0.55000000000000004">
      <c r="A200" s="264">
        <f t="shared" si="112"/>
        <v>4.2595858794716992E-3</v>
      </c>
      <c r="B200" s="332">
        <f t="shared" si="113"/>
        <v>54.69819419547197</v>
      </c>
      <c r="C200" s="265">
        <f t="shared" si="114"/>
        <v>1284.1199999999999</v>
      </c>
      <c r="D200" s="265">
        <f>[1]Sheet2!$BL$57</f>
        <v>939.05842332637872</v>
      </c>
      <c r="E200" s="265">
        <f t="shared" si="115"/>
        <v>20.5</v>
      </c>
      <c r="F200" s="265">
        <v>41.5</v>
      </c>
      <c r="G200" s="264">
        <v>21</v>
      </c>
      <c r="H200" s="264">
        <v>17</v>
      </c>
      <c r="I200" s="310">
        <v>0.60416666666666596</v>
      </c>
      <c r="U200" s="342" t="s">
        <v>188</v>
      </c>
      <c r="V200" s="296" t="s">
        <v>102</v>
      </c>
      <c r="W200" s="297" t="s">
        <v>189</v>
      </c>
      <c r="X200" s="299" t="s">
        <v>63</v>
      </c>
      <c r="Y200" s="297" t="s">
        <v>59</v>
      </c>
      <c r="Z200" s="297" t="s">
        <v>190</v>
      </c>
      <c r="AA200" s="297" t="s">
        <v>191</v>
      </c>
      <c r="AB200" s="297" t="s">
        <v>192</v>
      </c>
      <c r="AC200" s="329" t="s">
        <v>60</v>
      </c>
    </row>
    <row r="201" spans="1:39" ht="15.75" thickBot="1" x14ac:dyDescent="0.3">
      <c r="A201" s="264">
        <f t="shared" si="112"/>
        <v>4.6747983636361186E-3</v>
      </c>
      <c r="B201" s="413">
        <f t="shared" si="113"/>
        <v>60.030020747124112</v>
      </c>
      <c r="C201" s="366">
        <f t="shared" si="114"/>
        <v>1284.1199999999999</v>
      </c>
      <c r="D201" s="366">
        <f>[1]Sheet2!$BM$57</f>
        <v>855.65187818897675</v>
      </c>
      <c r="E201" s="366">
        <f t="shared" si="115"/>
        <v>20.5</v>
      </c>
      <c r="F201" s="280">
        <v>41</v>
      </c>
      <c r="G201" s="308">
        <v>20.5</v>
      </c>
      <c r="H201" s="264">
        <v>16.5</v>
      </c>
      <c r="I201" s="310">
        <v>0.64583333333333304</v>
      </c>
      <c r="U201" s="264">
        <f t="shared" ref="U201:U208" si="116">(AA201-AB201)/X201</f>
        <v>3.074154975479144E-3</v>
      </c>
      <c r="V201" s="330">
        <f t="shared" ref="V201:V208" si="117">W201/(2.5*X201)*100</f>
        <v>56.485753181443975</v>
      </c>
      <c r="W201" s="264">
        <f t="shared" ref="W201:W208" si="118">0.015*1.16*3600*Y201</f>
        <v>1378.08</v>
      </c>
      <c r="X201" s="264">
        <f>[1]Sheet2!$BG$57</f>
        <v>975.87793196158373</v>
      </c>
      <c r="Y201" s="264">
        <f>Z201-AA201</f>
        <v>22</v>
      </c>
      <c r="Z201" s="264">
        <v>38</v>
      </c>
      <c r="AA201" s="264">
        <v>16</v>
      </c>
      <c r="AB201" s="264">
        <v>13</v>
      </c>
      <c r="AC201" s="310">
        <v>0.39583333333333331</v>
      </c>
      <c r="AE201" s="294"/>
    </row>
    <row r="202" spans="1:39" ht="15.75" thickBot="1" x14ac:dyDescent="0.3">
      <c r="A202" s="264">
        <f t="shared" si="112"/>
        <v>5.1009903903027447E-3</v>
      </c>
      <c r="B202" s="325">
        <f t="shared" si="113"/>
        <v>65.5028377999556</v>
      </c>
      <c r="C202" s="327">
        <f t="shared" si="114"/>
        <v>1284.1199999999999</v>
      </c>
      <c r="D202" s="339">
        <f>[1]Sheet2!$BN$57</f>
        <v>784.1614459035668</v>
      </c>
      <c r="E202" s="325">
        <f t="shared" si="115"/>
        <v>20.5</v>
      </c>
      <c r="F202" s="281">
        <v>40.5</v>
      </c>
      <c r="G202" s="308">
        <v>20</v>
      </c>
      <c r="H202" s="264">
        <v>16</v>
      </c>
      <c r="I202" s="328">
        <v>0.66666666666666663</v>
      </c>
      <c r="U202" s="264">
        <f t="shared" si="116"/>
        <v>2.9972481720184881E-3</v>
      </c>
      <c r="V202" s="330">
        <f t="shared" si="117"/>
        <v>55.072636811936505</v>
      </c>
      <c r="W202" s="264">
        <f t="shared" si="118"/>
        <v>1378.08</v>
      </c>
      <c r="X202" s="264">
        <f>[1]Sheet2!$BH$57</f>
        <v>1000.9181181615864</v>
      </c>
      <c r="Y202" s="264">
        <f t="shared" ref="Y202:Y208" si="119">Z202-AA202</f>
        <v>22</v>
      </c>
      <c r="Z202" s="264">
        <v>39</v>
      </c>
      <c r="AA202" s="264">
        <v>17</v>
      </c>
      <c r="AB202" s="264">
        <v>14</v>
      </c>
      <c r="AC202" s="312">
        <v>0.4375</v>
      </c>
    </row>
    <row r="203" spans="1:39" ht="15.75" thickBot="1" x14ac:dyDescent="0.3">
      <c r="U203" s="264">
        <f t="shared" si="116"/>
        <v>2.9718320502079361E-3</v>
      </c>
      <c r="V203" s="330">
        <f t="shared" si="117"/>
        <v>55.846667887507529</v>
      </c>
      <c r="W203" s="264">
        <f t="shared" si="118"/>
        <v>1409.3999999999999</v>
      </c>
      <c r="X203" s="264">
        <f>[1]Sheet2!$BI$57</f>
        <v>1009.4783114645031</v>
      </c>
      <c r="Y203" s="264">
        <f t="shared" si="119"/>
        <v>22.5</v>
      </c>
      <c r="Z203" s="264">
        <v>42</v>
      </c>
      <c r="AA203" s="264">
        <v>19.5</v>
      </c>
      <c r="AB203" s="264">
        <v>16.5</v>
      </c>
      <c r="AC203" s="310">
        <v>0.47916666666666669</v>
      </c>
    </row>
    <row r="204" spans="1:39" ht="15.75" thickBot="1" x14ac:dyDescent="0.3">
      <c r="U204" s="264">
        <f t="shared" si="116"/>
        <v>3.9847598021915433E-3</v>
      </c>
      <c r="V204" s="330">
        <f t="shared" si="117"/>
        <v>56.161204652087605</v>
      </c>
      <c r="W204" s="264">
        <f t="shared" si="118"/>
        <v>1409.3999999999999</v>
      </c>
      <c r="X204" s="264">
        <f>[1]Sheet2!$BJ$57</f>
        <v>1003.8246214489704</v>
      </c>
      <c r="Y204" s="264">
        <f t="shared" si="119"/>
        <v>22.5</v>
      </c>
      <c r="Z204" s="264">
        <v>45</v>
      </c>
      <c r="AA204" s="264">
        <v>22.5</v>
      </c>
      <c r="AB204" s="264">
        <v>18.5</v>
      </c>
      <c r="AC204" s="312">
        <v>0.52083333333333337</v>
      </c>
    </row>
    <row r="205" spans="1:39" ht="15.75" thickBot="1" x14ac:dyDescent="0.3">
      <c r="U205" s="264">
        <f t="shared" si="116"/>
        <v>4.0713194090628976E-3</v>
      </c>
      <c r="V205" s="330">
        <f t="shared" si="117"/>
        <v>56.106038512413967</v>
      </c>
      <c r="W205" s="264">
        <f t="shared" si="118"/>
        <v>1378.08</v>
      </c>
      <c r="X205" s="264">
        <f>[1]Sheet2!$BK$57</f>
        <v>982.48248248365428</v>
      </c>
      <c r="Y205" s="264">
        <f t="shared" si="119"/>
        <v>22</v>
      </c>
      <c r="Z205" s="264">
        <v>44</v>
      </c>
      <c r="AA205" s="264">
        <v>22</v>
      </c>
      <c r="AB205" s="264">
        <v>18</v>
      </c>
      <c r="AC205" s="310">
        <v>0.5625</v>
      </c>
    </row>
    <row r="206" spans="1:39" ht="15.75" thickBot="1" x14ac:dyDescent="0.3">
      <c r="U206" s="264">
        <f t="shared" si="116"/>
        <v>4.2595858794716992E-3</v>
      </c>
      <c r="V206" s="330">
        <f t="shared" si="117"/>
        <v>58.700501087823589</v>
      </c>
      <c r="W206" s="264">
        <f t="shared" si="118"/>
        <v>1378.08</v>
      </c>
      <c r="X206" s="264">
        <f>[1]Sheet2!$BL$57</f>
        <v>939.05842332637872</v>
      </c>
      <c r="Y206" s="264">
        <f t="shared" si="119"/>
        <v>22</v>
      </c>
      <c r="Z206" s="264">
        <v>43</v>
      </c>
      <c r="AA206" s="264">
        <v>21</v>
      </c>
      <c r="AB206" s="264">
        <v>17</v>
      </c>
      <c r="AC206" s="312">
        <v>0.60416666666666596</v>
      </c>
    </row>
    <row r="207" spans="1:39" ht="15.75" thickBot="1" x14ac:dyDescent="0.3">
      <c r="A207" s="446" t="s">
        <v>185</v>
      </c>
      <c r="B207" s="446"/>
      <c r="C207" s="446"/>
      <c r="D207" s="446"/>
      <c r="E207" s="446"/>
      <c r="F207" s="446"/>
      <c r="G207" s="446"/>
      <c r="H207" s="446"/>
      <c r="I207" s="446"/>
      <c r="K207" s="444" t="s">
        <v>200</v>
      </c>
      <c r="L207" s="444"/>
      <c r="M207" s="444"/>
      <c r="N207" s="444"/>
      <c r="O207" s="444"/>
      <c r="P207" s="444"/>
      <c r="Q207" s="444"/>
      <c r="R207" s="444"/>
      <c r="S207" s="293"/>
      <c r="T207" s="444"/>
      <c r="U207" s="264">
        <f t="shared" si="116"/>
        <v>4.6747983636361186E-3</v>
      </c>
      <c r="V207" s="332">
        <f t="shared" si="117"/>
        <v>62.958314442105781</v>
      </c>
      <c r="W207" s="265">
        <f t="shared" si="118"/>
        <v>1346.7599999999998</v>
      </c>
      <c r="X207" s="265">
        <f>[1]Sheet2!$BM$57</f>
        <v>855.65187818897675</v>
      </c>
      <c r="Y207" s="265">
        <f t="shared" si="119"/>
        <v>21.5</v>
      </c>
      <c r="Z207" s="265">
        <v>42</v>
      </c>
      <c r="AA207" s="264">
        <v>20.5</v>
      </c>
      <c r="AB207" s="264">
        <v>16.5</v>
      </c>
      <c r="AC207" s="310">
        <v>0.64583333333333304</v>
      </c>
    </row>
    <row r="208" spans="1:39" ht="19.5" thickBot="1" x14ac:dyDescent="0.55000000000000004">
      <c r="A208" s="342" t="s">
        <v>188</v>
      </c>
      <c r="B208" s="299" t="s">
        <v>101</v>
      </c>
      <c r="C208" s="297" t="s">
        <v>189</v>
      </c>
      <c r="D208" s="298" t="s">
        <v>63</v>
      </c>
      <c r="E208" s="299" t="s">
        <v>59</v>
      </c>
      <c r="F208" s="297" t="s">
        <v>190</v>
      </c>
      <c r="G208" s="297" t="s">
        <v>191</v>
      </c>
      <c r="H208" s="297" t="s">
        <v>192</v>
      </c>
      <c r="I208" s="298" t="s">
        <v>60</v>
      </c>
      <c r="K208" s="288" t="s">
        <v>150</v>
      </c>
      <c r="L208" s="288"/>
      <c r="M208" s="288"/>
      <c r="N208" s="288"/>
      <c r="O208" s="288"/>
      <c r="P208" s="288"/>
      <c r="Q208" s="288"/>
      <c r="R208" s="288"/>
      <c r="S208" s="293"/>
      <c r="T208" s="423"/>
      <c r="U208" s="264">
        <f t="shared" si="116"/>
        <v>5.1009903903027447E-3</v>
      </c>
      <c r="V208" s="326">
        <f t="shared" si="117"/>
        <v>67.100467990198425</v>
      </c>
      <c r="W208" s="325">
        <f t="shared" si="118"/>
        <v>1315.4399999999998</v>
      </c>
      <c r="X208" s="271">
        <f>[1]Sheet2!$BN$57</f>
        <v>784.1614459035668</v>
      </c>
      <c r="Y208" s="378">
        <f t="shared" si="119"/>
        <v>21</v>
      </c>
      <c r="Z208" s="325">
        <v>41</v>
      </c>
      <c r="AA208" s="308">
        <v>20</v>
      </c>
      <c r="AB208" s="264">
        <v>16</v>
      </c>
      <c r="AC208" s="328">
        <v>0.66666666666666663</v>
      </c>
      <c r="AF208" s="555" t="s">
        <v>244</v>
      </c>
      <c r="AG208" s="555"/>
      <c r="AH208" s="555"/>
      <c r="AI208" s="555"/>
      <c r="AJ208" s="555"/>
      <c r="AK208" s="555"/>
      <c r="AL208" s="555"/>
      <c r="AM208" s="555"/>
    </row>
    <row r="209" spans="1:40" ht="15" customHeight="1" thickBot="1" x14ac:dyDescent="0.3">
      <c r="A209" s="264">
        <f t="shared" ref="A209:A216" si="120">(G209-H209)/D209</f>
        <v>2.0504996619543888E-3</v>
      </c>
      <c r="B209" s="330">
        <f t="shared" ref="B209:B216" si="121">C209/(2.5*D209)*100</f>
        <v>44.184494795739084</v>
      </c>
      <c r="C209" s="264">
        <f t="shared" ref="C209:C216" si="122">0.015*1.16*3600*E209</f>
        <v>1077.4080000000001</v>
      </c>
      <c r="D209" s="264">
        <f>[1]Sheet2!$BG$59</f>
        <v>975.37202132174161</v>
      </c>
      <c r="E209" s="264">
        <f t="shared" ref="E209:E216" si="123">F209-G209</f>
        <v>17.200000000000003</v>
      </c>
      <c r="F209" s="264">
        <v>33.200000000000003</v>
      </c>
      <c r="G209" s="264">
        <v>16</v>
      </c>
      <c r="H209" s="264">
        <v>14</v>
      </c>
      <c r="I209" s="312">
        <v>0.39583333333333331</v>
      </c>
      <c r="K209" s="553" t="s">
        <v>165</v>
      </c>
      <c r="L209" s="553"/>
      <c r="M209" s="553"/>
      <c r="N209" s="553"/>
      <c r="O209" s="553"/>
      <c r="P209" s="553"/>
      <c r="Q209" s="553"/>
      <c r="R209" s="553"/>
      <c r="S209" s="293"/>
      <c r="T209" s="289"/>
      <c r="AF209" s="554" t="s">
        <v>229</v>
      </c>
      <c r="AG209" s="554"/>
      <c r="AH209" s="554"/>
      <c r="AI209" s="554"/>
      <c r="AJ209" s="554"/>
      <c r="AK209" s="554"/>
      <c r="AL209" s="554"/>
      <c r="AM209" s="554"/>
    </row>
    <row r="210" spans="1:40" ht="11.25" customHeight="1" thickBot="1" x14ac:dyDescent="0.3">
      <c r="A210" s="264">
        <f t="shared" si="120"/>
        <v>1.9979444260379091E-3</v>
      </c>
      <c r="B210" s="330">
        <f t="shared" si="121"/>
        <v>47.557470761865552</v>
      </c>
      <c r="C210" s="264">
        <f t="shared" si="122"/>
        <v>1190.1599999999999</v>
      </c>
      <c r="D210" s="264">
        <f>[1]Sheet2!$BH$59</f>
        <v>1001.0288444139396</v>
      </c>
      <c r="E210" s="264">
        <f t="shared" si="123"/>
        <v>19</v>
      </c>
      <c r="F210" s="264">
        <v>36</v>
      </c>
      <c r="G210" s="264">
        <v>17</v>
      </c>
      <c r="H210" s="264">
        <v>15</v>
      </c>
      <c r="I210" s="335">
        <v>0.4375</v>
      </c>
      <c r="AF210" s="554" t="s">
        <v>245</v>
      </c>
      <c r="AG210" s="554"/>
      <c r="AH210" s="554"/>
      <c r="AI210" s="554"/>
      <c r="AJ210" s="554"/>
      <c r="AK210" s="554"/>
      <c r="AL210" s="554"/>
    </row>
    <row r="211" spans="1:40" ht="15.75" thickBot="1" x14ac:dyDescent="0.3">
      <c r="A211" s="264">
        <f t="shared" si="120"/>
        <v>3.5640364625901962E-3</v>
      </c>
      <c r="B211" s="330">
        <f t="shared" si="121"/>
        <v>50.107501434848047</v>
      </c>
      <c r="C211" s="264">
        <f t="shared" si="122"/>
        <v>1265.3279999999995</v>
      </c>
      <c r="D211" s="264">
        <f>[1]Sheet2!$BI$59</f>
        <v>1010.090676059938</v>
      </c>
      <c r="E211" s="264">
        <f t="shared" si="123"/>
        <v>20.199999999999996</v>
      </c>
      <c r="F211" s="264">
        <v>39.799999999999997</v>
      </c>
      <c r="G211" s="264">
        <v>19.600000000000001</v>
      </c>
      <c r="H211" s="264">
        <v>16</v>
      </c>
      <c r="I211" s="310">
        <v>0.47916666666666669</v>
      </c>
      <c r="U211" s="440" t="s">
        <v>226</v>
      </c>
      <c r="V211" s="440"/>
      <c r="W211" s="440"/>
      <c r="X211" s="440"/>
      <c r="Y211" s="440"/>
      <c r="Z211" s="440"/>
      <c r="AA211" s="440"/>
      <c r="AB211" s="440"/>
      <c r="AC211" s="440"/>
    </row>
    <row r="212" spans="1:40" ht="15.75" thickBot="1" x14ac:dyDescent="0.3">
      <c r="A212" s="264">
        <f t="shared" si="120"/>
        <v>6.9654398391305848E-3</v>
      </c>
      <c r="B212" s="330">
        <f t="shared" si="121"/>
        <v>38.14641039030878</v>
      </c>
      <c r="C212" s="264">
        <f t="shared" si="122"/>
        <v>958.39199999999971</v>
      </c>
      <c r="D212" s="264">
        <f>[1]Sheet2!$BJ$59</f>
        <v>1004.9616623885347</v>
      </c>
      <c r="E212" s="264">
        <f t="shared" si="123"/>
        <v>15.299999999999997</v>
      </c>
      <c r="F212" s="264">
        <v>39.299999999999997</v>
      </c>
      <c r="G212" s="264">
        <v>24</v>
      </c>
      <c r="H212" s="264">
        <v>17</v>
      </c>
      <c r="I212" s="328">
        <v>0.52083333333333337</v>
      </c>
      <c r="U212" s="423" t="s">
        <v>107</v>
      </c>
      <c r="V212" s="423" t="s">
        <v>78</v>
      </c>
      <c r="W212" s="423"/>
      <c r="X212" s="294" t="s">
        <v>74</v>
      </c>
      <c r="Y212" s="423"/>
      <c r="Z212" s="423"/>
      <c r="AA212" s="423"/>
      <c r="AB212" s="423"/>
      <c r="AC212" s="423"/>
    </row>
    <row r="213" spans="1:40" ht="19.5" thickBot="1" x14ac:dyDescent="0.55000000000000004">
      <c r="A213" s="264">
        <f t="shared" si="120"/>
        <v>7.1115934567286786E-3</v>
      </c>
      <c r="B213" s="330">
        <f t="shared" si="121"/>
        <v>36.910389170728699</v>
      </c>
      <c r="C213" s="264">
        <f t="shared" si="122"/>
        <v>908.27999999999986</v>
      </c>
      <c r="D213" s="264">
        <f>[1]Sheet2!$BK$59</f>
        <v>984.3082345176673</v>
      </c>
      <c r="E213" s="264">
        <f t="shared" si="123"/>
        <v>14.5</v>
      </c>
      <c r="F213" s="264">
        <v>38</v>
      </c>
      <c r="G213" s="264">
        <v>23.5</v>
      </c>
      <c r="H213" s="264">
        <v>16.5</v>
      </c>
      <c r="I213" s="312">
        <v>0.5625</v>
      </c>
      <c r="U213" s="342" t="s">
        <v>188</v>
      </c>
      <c r="V213" s="296" t="s">
        <v>102</v>
      </c>
      <c r="W213" s="297" t="s">
        <v>189</v>
      </c>
      <c r="X213" s="298" t="s">
        <v>63</v>
      </c>
      <c r="Y213" s="299" t="s">
        <v>59</v>
      </c>
      <c r="Z213" s="297" t="s">
        <v>190</v>
      </c>
      <c r="AA213" s="297" t="s">
        <v>191</v>
      </c>
      <c r="AB213" s="297" t="s">
        <v>192</v>
      </c>
      <c r="AC213" s="329" t="s">
        <v>60</v>
      </c>
    </row>
    <row r="214" spans="1:40" ht="15.75" thickBot="1" x14ac:dyDescent="0.3">
      <c r="A214" s="264">
        <f t="shared" si="120"/>
        <v>7.4310062714975506E-3</v>
      </c>
      <c r="B214" s="330">
        <f t="shared" si="121"/>
        <v>38.56819643586168</v>
      </c>
      <c r="C214" s="264">
        <f t="shared" si="122"/>
        <v>908.27999999999986</v>
      </c>
      <c r="D214" s="264">
        <f>[1]Sheet2!$BL$59</f>
        <v>941.99893584389463</v>
      </c>
      <c r="E214" s="264">
        <f t="shared" si="123"/>
        <v>14.5</v>
      </c>
      <c r="F214" s="264">
        <v>37.5</v>
      </c>
      <c r="G214" s="264">
        <v>23</v>
      </c>
      <c r="H214" s="264">
        <v>16</v>
      </c>
      <c r="I214" s="310">
        <v>0.60416666666666596</v>
      </c>
      <c r="U214" s="264">
        <f t="shared" ref="U214:U221" si="124">(AA214-AB214)/X214</f>
        <v>2.0504996619543888E-3</v>
      </c>
      <c r="V214" s="330">
        <f t="shared" ref="V214:V221" si="125">W214/(2.5*X214)*100</f>
        <v>59.083917459418522</v>
      </c>
      <c r="W214" s="264">
        <f t="shared" ref="W214:W221" si="126">0.015*1.16*3600*Y214</f>
        <v>1440.7199999999998</v>
      </c>
      <c r="X214" s="264">
        <f>[1]Sheet2!$BG$59</f>
        <v>975.37202132174161</v>
      </c>
      <c r="Y214" s="264">
        <f t="shared" ref="Y214:Y221" si="127">Z214-AA214</f>
        <v>23</v>
      </c>
      <c r="Z214" s="264">
        <v>39</v>
      </c>
      <c r="AA214" s="264">
        <v>16</v>
      </c>
      <c r="AB214" s="264">
        <v>14</v>
      </c>
      <c r="AC214" s="310">
        <v>0.39583333333333331</v>
      </c>
    </row>
    <row r="215" spans="1:40" ht="15.75" thickBot="1" x14ac:dyDescent="0.3">
      <c r="A215" s="264">
        <f t="shared" si="120"/>
        <v>7.5503906367770449E-3</v>
      </c>
      <c r="B215" s="330">
        <f t="shared" si="121"/>
        <v>43.657520260404368</v>
      </c>
      <c r="C215" s="265">
        <f t="shared" si="122"/>
        <v>939.59999999999991</v>
      </c>
      <c r="D215" s="265">
        <f>[1]Sheet2!$BM$59</f>
        <v>860.88261027704732</v>
      </c>
      <c r="E215" s="265">
        <f t="shared" si="123"/>
        <v>15</v>
      </c>
      <c r="F215" s="265">
        <v>37</v>
      </c>
      <c r="G215" s="265">
        <v>22</v>
      </c>
      <c r="H215" s="265">
        <v>15.5</v>
      </c>
      <c r="I215" s="328">
        <v>0.64583333333333304</v>
      </c>
      <c r="T215" s="288"/>
      <c r="U215" s="264">
        <f t="shared" si="124"/>
        <v>1.9979444260379091E-3</v>
      </c>
      <c r="V215" s="330">
        <f t="shared" si="125"/>
        <v>57.569569869626726</v>
      </c>
      <c r="W215" s="264">
        <f t="shared" si="126"/>
        <v>1440.7199999999998</v>
      </c>
      <c r="X215" s="264">
        <f>[1]Sheet2!$BH$59</f>
        <v>1001.0288444139396</v>
      </c>
      <c r="Y215" s="264">
        <f t="shared" si="127"/>
        <v>23</v>
      </c>
      <c r="Z215" s="264">
        <v>40</v>
      </c>
      <c r="AA215" s="264">
        <v>17</v>
      </c>
      <c r="AB215" s="264">
        <v>15</v>
      </c>
      <c r="AC215" s="310">
        <v>0.4375</v>
      </c>
    </row>
    <row r="216" spans="1:40" ht="11.25" customHeight="1" thickBot="1" x14ac:dyDescent="0.3">
      <c r="A216" s="264">
        <f t="shared" si="120"/>
        <v>7.5782974728847135E-3</v>
      </c>
      <c r="B216" s="264">
        <f t="shared" si="121"/>
        <v>49.369273584955835</v>
      </c>
      <c r="C216" s="325">
        <f t="shared" si="122"/>
        <v>977.18399999999997</v>
      </c>
      <c r="D216" s="271">
        <f>[1]Sheet2!$BN$59</f>
        <v>791.73455798853365</v>
      </c>
      <c r="E216" s="325">
        <f t="shared" si="123"/>
        <v>15.600000000000001</v>
      </c>
      <c r="F216" s="327">
        <v>36.6</v>
      </c>
      <c r="G216" s="325">
        <v>21</v>
      </c>
      <c r="H216" s="327">
        <v>15</v>
      </c>
      <c r="I216" s="328">
        <v>0.66666666666666663</v>
      </c>
      <c r="U216" s="264">
        <f t="shared" si="124"/>
        <v>3.5640364625901962E-3</v>
      </c>
      <c r="V216" s="330">
        <f t="shared" si="125"/>
        <v>55.564754066366163</v>
      </c>
      <c r="W216" s="264">
        <f t="shared" si="126"/>
        <v>1403.1359999999997</v>
      </c>
      <c r="X216" s="264">
        <f>[1]Sheet2!$BI$59</f>
        <v>1010.090676059938</v>
      </c>
      <c r="Y216" s="264">
        <f t="shared" si="127"/>
        <v>22.4</v>
      </c>
      <c r="Z216" s="264">
        <v>42</v>
      </c>
      <c r="AA216" s="264">
        <v>19.600000000000001</v>
      </c>
      <c r="AB216" s="264">
        <v>16</v>
      </c>
      <c r="AC216" s="310">
        <v>0.47916666666666669</v>
      </c>
    </row>
    <row r="217" spans="1:40" ht="15.75" thickBot="1" x14ac:dyDescent="0.3">
      <c r="U217" s="264">
        <f t="shared" si="124"/>
        <v>6.9654398391305848E-3</v>
      </c>
      <c r="V217" s="330">
        <f t="shared" si="125"/>
        <v>52.357818182776775</v>
      </c>
      <c r="W217" s="264">
        <f t="shared" si="126"/>
        <v>1315.4399999999998</v>
      </c>
      <c r="X217" s="264">
        <f>[1]Sheet2!$BJ$59</f>
        <v>1004.9616623885347</v>
      </c>
      <c r="Y217" s="264">
        <f t="shared" si="127"/>
        <v>21</v>
      </c>
      <c r="Z217" s="264">
        <v>45</v>
      </c>
      <c r="AA217" s="264">
        <v>24</v>
      </c>
      <c r="AB217" s="264">
        <v>17</v>
      </c>
      <c r="AC217" s="312">
        <v>0.52083333333333337</v>
      </c>
    </row>
    <row r="218" spans="1:40" ht="14.25" customHeight="1" thickBot="1" x14ac:dyDescent="0.3">
      <c r="U218" s="264">
        <f t="shared" si="124"/>
        <v>7.1115934567286786E-3</v>
      </c>
      <c r="V218" s="330">
        <f t="shared" si="125"/>
        <v>52.183653655168158</v>
      </c>
      <c r="W218" s="264">
        <f t="shared" si="126"/>
        <v>1284.1199999999999</v>
      </c>
      <c r="X218" s="264">
        <f>[1]Sheet2!$BK$59</f>
        <v>984.3082345176673</v>
      </c>
      <c r="Y218" s="264">
        <f t="shared" si="127"/>
        <v>20.5</v>
      </c>
      <c r="Z218" s="264">
        <v>44</v>
      </c>
      <c r="AA218" s="264">
        <v>23.5</v>
      </c>
      <c r="AB218" s="264">
        <v>16.5</v>
      </c>
      <c r="AC218" s="310">
        <v>0.5625</v>
      </c>
    </row>
    <row r="219" spans="1:40" ht="14.25" customHeight="1" thickBot="1" x14ac:dyDescent="0.3">
      <c r="U219" s="264">
        <f t="shared" si="124"/>
        <v>7.4310062714975506E-3</v>
      </c>
      <c r="V219" s="330">
        <f t="shared" si="125"/>
        <v>54.527450133459624</v>
      </c>
      <c r="W219" s="264">
        <f t="shared" si="126"/>
        <v>1284.1199999999999</v>
      </c>
      <c r="X219" s="264">
        <f>[1]Sheet2!$BL$59</f>
        <v>941.99893584389463</v>
      </c>
      <c r="Y219" s="264">
        <f t="shared" si="127"/>
        <v>20.5</v>
      </c>
      <c r="Z219" s="264">
        <v>43.5</v>
      </c>
      <c r="AA219" s="264">
        <v>23</v>
      </c>
      <c r="AB219" s="264">
        <v>16</v>
      </c>
      <c r="AC219" s="328">
        <v>0.60416666666666596</v>
      </c>
    </row>
    <row r="220" spans="1:40" ht="15.75" thickBot="1" x14ac:dyDescent="0.3">
      <c r="U220" s="264">
        <f t="shared" si="124"/>
        <v>7.5503906367770449E-3</v>
      </c>
      <c r="V220" s="330">
        <f t="shared" si="125"/>
        <v>61.12052836456612</v>
      </c>
      <c r="W220" s="265">
        <f t="shared" si="126"/>
        <v>1315.4399999999998</v>
      </c>
      <c r="X220" s="265">
        <f>[1]Sheet2!$BM$59</f>
        <v>860.88261027704732</v>
      </c>
      <c r="Y220" s="265">
        <f t="shared" si="127"/>
        <v>21</v>
      </c>
      <c r="Z220" s="265">
        <v>43</v>
      </c>
      <c r="AA220" s="265">
        <v>22</v>
      </c>
      <c r="AB220" s="265">
        <v>15.5</v>
      </c>
      <c r="AC220" s="312">
        <v>0.64583333333333304</v>
      </c>
    </row>
    <row r="221" spans="1:40" ht="15.75" thickBot="1" x14ac:dyDescent="0.3">
      <c r="U221" s="264">
        <f t="shared" si="124"/>
        <v>7.5782974728847135E-3</v>
      </c>
      <c r="V221" s="264">
        <f t="shared" si="125"/>
        <v>68.040986030548098</v>
      </c>
      <c r="W221" s="326">
        <f t="shared" si="126"/>
        <v>1346.7599999999998</v>
      </c>
      <c r="X221" s="269">
        <f>[1]Sheet2!$BN$59</f>
        <v>791.73455798853365</v>
      </c>
      <c r="Y221" s="378">
        <f t="shared" si="127"/>
        <v>21.5</v>
      </c>
      <c r="Z221" s="282">
        <v>42.5</v>
      </c>
      <c r="AA221" s="325">
        <v>21</v>
      </c>
      <c r="AB221" s="378">
        <v>15</v>
      </c>
      <c r="AC221" s="310">
        <v>0.66666666666666663</v>
      </c>
      <c r="AF221" s="557" t="s">
        <v>242</v>
      </c>
      <c r="AG221" s="557"/>
      <c r="AH221" s="557"/>
      <c r="AI221" s="557"/>
      <c r="AJ221" s="557"/>
      <c r="AK221" s="557"/>
      <c r="AL221" s="557"/>
      <c r="AM221" s="557"/>
      <c r="AN221" s="557"/>
    </row>
    <row r="222" spans="1:40" ht="12" customHeight="1" x14ac:dyDescent="0.25">
      <c r="K222" s="599" t="s">
        <v>199</v>
      </c>
      <c r="L222" s="599"/>
      <c r="M222" s="599"/>
      <c r="N222" s="599"/>
      <c r="O222" s="599"/>
      <c r="P222" s="599"/>
      <c r="Q222" s="599"/>
      <c r="R222" s="599"/>
      <c r="S222" s="599"/>
      <c r="T222" s="599"/>
      <c r="AF222" s="292"/>
      <c r="AI222" s="260" t="s">
        <v>229</v>
      </c>
      <c r="AJ222" s="260"/>
      <c r="AK222" s="260"/>
      <c r="AL222" s="260"/>
    </row>
    <row r="223" spans="1:40" x14ac:dyDescent="0.25">
      <c r="K223" s="556" t="s">
        <v>150</v>
      </c>
      <c r="L223" s="556"/>
      <c r="M223" s="556"/>
      <c r="N223" s="556"/>
      <c r="O223" s="556"/>
      <c r="P223" s="556"/>
      <c r="Q223" s="556"/>
      <c r="R223" s="556"/>
      <c r="S223" s="556"/>
      <c r="T223" s="556"/>
      <c r="AF223" s="554" t="s">
        <v>243</v>
      </c>
      <c r="AG223" s="554"/>
      <c r="AH223" s="554"/>
      <c r="AI223" s="554"/>
      <c r="AJ223" s="554"/>
      <c r="AK223" s="554"/>
      <c r="AL223" s="554"/>
    </row>
    <row r="224" spans="1:40" x14ac:dyDescent="0.25">
      <c r="K224" s="553" t="s">
        <v>166</v>
      </c>
      <c r="L224" s="558"/>
      <c r="M224" s="558"/>
      <c r="N224" s="558"/>
      <c r="O224" s="558"/>
      <c r="P224" s="558"/>
      <c r="Q224" s="558"/>
      <c r="R224" s="558"/>
      <c r="S224" s="558"/>
      <c r="T224" s="558"/>
    </row>
    <row r="225" spans="1:39" ht="15.75" thickBot="1" x14ac:dyDescent="0.3">
      <c r="A225" s="446" t="s">
        <v>186</v>
      </c>
      <c r="B225" s="446"/>
      <c r="C225" s="446"/>
      <c r="D225" s="446"/>
      <c r="E225" s="446"/>
      <c r="F225" s="446"/>
      <c r="G225" s="446"/>
      <c r="H225" s="446"/>
      <c r="I225" s="446"/>
    </row>
    <row r="226" spans="1:39" ht="19.5" thickBot="1" x14ac:dyDescent="0.55000000000000004">
      <c r="A226" s="342" t="s">
        <v>188</v>
      </c>
      <c r="B226" s="299" t="s">
        <v>101</v>
      </c>
      <c r="C226" s="297" t="s">
        <v>189</v>
      </c>
      <c r="D226" s="298" t="s">
        <v>63</v>
      </c>
      <c r="E226" s="299" t="s">
        <v>59</v>
      </c>
      <c r="F226" s="297" t="s">
        <v>190</v>
      </c>
      <c r="G226" s="297" t="s">
        <v>191</v>
      </c>
      <c r="H226" s="297" t="s">
        <v>192</v>
      </c>
      <c r="I226" s="329" t="s">
        <v>60</v>
      </c>
    </row>
    <row r="227" spans="1:39" ht="11.25" customHeight="1" thickBot="1" x14ac:dyDescent="0.3">
      <c r="A227" s="264">
        <f t="shared" ref="A227:A234" si="128">(G227-H227)/D227</f>
        <v>2.9732245098338639E-3</v>
      </c>
      <c r="B227" s="330">
        <f t="shared" ref="B227:B234" si="129">C227/(2.5*D227)*100</f>
        <v>43.670721600439784</v>
      </c>
      <c r="C227" s="264">
        <f t="shared" ref="C227:C234" si="130">0.015*1.16*3600*E227</f>
        <v>1064.8799999999999</v>
      </c>
      <c r="D227" s="416">
        <f>[1]Sheet2!$BG$61</f>
        <v>975.37202132174161</v>
      </c>
      <c r="E227" s="264">
        <f t="shared" ref="E227:E234" si="131">F227-G227</f>
        <v>17</v>
      </c>
      <c r="F227" s="264">
        <v>34</v>
      </c>
      <c r="G227" s="264">
        <v>17</v>
      </c>
      <c r="H227" s="264">
        <v>14.1</v>
      </c>
      <c r="I227" s="310">
        <v>0.39583333333333331</v>
      </c>
      <c r="U227" s="440" t="s">
        <v>227</v>
      </c>
      <c r="V227" s="440"/>
      <c r="W227" s="440"/>
      <c r="X227" s="440"/>
      <c r="Y227" s="440"/>
      <c r="Z227" s="440"/>
      <c r="AA227" s="440"/>
      <c r="AB227" s="440"/>
      <c r="AC227" s="440"/>
    </row>
    <row r="228" spans="1:39" ht="15.75" thickBot="1" x14ac:dyDescent="0.3">
      <c r="A228" s="264">
        <f t="shared" si="128"/>
        <v>4.0957860733777151E-3</v>
      </c>
      <c r="B228" s="330">
        <f t="shared" si="129"/>
        <v>43.052026163373029</v>
      </c>
      <c r="C228" s="264">
        <f t="shared" si="130"/>
        <v>1077.4079999999999</v>
      </c>
      <c r="D228" s="416">
        <f>[1]Sheet2!$BH$61</f>
        <v>1001.0288444139396</v>
      </c>
      <c r="E228" s="264">
        <f t="shared" si="131"/>
        <v>17.2</v>
      </c>
      <c r="F228" s="264">
        <v>36</v>
      </c>
      <c r="G228" s="264">
        <v>18.8</v>
      </c>
      <c r="H228" s="264">
        <v>14.7</v>
      </c>
      <c r="I228" s="310">
        <v>0.4375</v>
      </c>
      <c r="U228" s="293" t="s">
        <v>106</v>
      </c>
      <c r="V228" s="293" t="s">
        <v>78</v>
      </c>
      <c r="X228" s="294" t="s">
        <v>75</v>
      </c>
      <c r="AC228" s="293"/>
    </row>
    <row r="229" spans="1:39" ht="19.5" thickBot="1" x14ac:dyDescent="0.55000000000000004">
      <c r="A229" s="264">
        <f t="shared" si="128"/>
        <v>5.9400607709836585E-3</v>
      </c>
      <c r="B229" s="330">
        <f t="shared" si="129"/>
        <v>43.409964114348568</v>
      </c>
      <c r="C229" s="264">
        <f t="shared" si="130"/>
        <v>1096.1999999999998</v>
      </c>
      <c r="D229" s="416">
        <f>[1]Sheet2!$BI$61</f>
        <v>1010.090676059938</v>
      </c>
      <c r="E229" s="264">
        <f t="shared" si="131"/>
        <v>17.5</v>
      </c>
      <c r="F229" s="264">
        <v>39.5</v>
      </c>
      <c r="G229" s="264">
        <v>22</v>
      </c>
      <c r="H229" s="264">
        <v>16</v>
      </c>
      <c r="I229" s="310">
        <v>0.47916666666666669</v>
      </c>
      <c r="U229" s="342" t="s">
        <v>188</v>
      </c>
      <c r="V229" s="296" t="s">
        <v>102</v>
      </c>
      <c r="W229" s="297" t="s">
        <v>189</v>
      </c>
      <c r="X229" s="357" t="s">
        <v>63</v>
      </c>
      <c r="Y229" s="299" t="s">
        <v>59</v>
      </c>
      <c r="Z229" s="297" t="s">
        <v>190</v>
      </c>
      <c r="AA229" s="297" t="s">
        <v>191</v>
      </c>
      <c r="AB229" s="297" t="s">
        <v>192</v>
      </c>
      <c r="AC229" s="329" t="s">
        <v>60</v>
      </c>
    </row>
    <row r="230" spans="1:39" ht="15.75" thickBot="1" x14ac:dyDescent="0.3">
      <c r="A230" s="264">
        <f t="shared" si="128"/>
        <v>7.4629712562113409E-3</v>
      </c>
      <c r="B230" s="330">
        <f t="shared" si="129"/>
        <v>43.631515152313973</v>
      </c>
      <c r="C230" s="264">
        <f t="shared" si="130"/>
        <v>1096.1999999999998</v>
      </c>
      <c r="D230" s="416">
        <f>[1]Sheet2!$BJ$61</f>
        <v>1004.9616623885347</v>
      </c>
      <c r="E230" s="264">
        <f t="shared" si="131"/>
        <v>17.5</v>
      </c>
      <c r="F230" s="264">
        <v>43</v>
      </c>
      <c r="G230" s="264">
        <v>25.5</v>
      </c>
      <c r="H230" s="264">
        <v>18</v>
      </c>
      <c r="I230" s="328">
        <v>0.52083333333333304</v>
      </c>
      <c r="U230" s="264">
        <f t="shared" ref="U230:U237" si="132">(AA230-AB230)/X230</f>
        <v>2.9732245098338639E-3</v>
      </c>
      <c r="V230" s="330">
        <f t="shared" ref="V230:V237" si="133">W230/(2.5*X230)*100</f>
        <v>57.799484471170295</v>
      </c>
      <c r="W230" s="264">
        <f t="shared" ref="W230:W237" si="134">0.015*1.16*3600*Y230</f>
        <v>1409.3999999999999</v>
      </c>
      <c r="X230" s="416">
        <f>[1]Sheet2!$BG$61</f>
        <v>975.37202132174161</v>
      </c>
      <c r="Y230" s="264">
        <f>Z230-AA230</f>
        <v>22.5</v>
      </c>
      <c r="Z230" s="264">
        <v>39.5</v>
      </c>
      <c r="AA230" s="264">
        <v>17</v>
      </c>
      <c r="AB230" s="264">
        <v>14.1</v>
      </c>
      <c r="AC230" s="310">
        <v>0.39583333333333331</v>
      </c>
    </row>
    <row r="231" spans="1:39" ht="15.75" thickBot="1" x14ac:dyDescent="0.3">
      <c r="A231" s="264">
        <f t="shared" si="128"/>
        <v>7.6195644179235834E-3</v>
      </c>
      <c r="B231" s="330">
        <f t="shared" si="129"/>
        <v>45.81979345331839</v>
      </c>
      <c r="C231" s="264">
        <f t="shared" si="130"/>
        <v>1127.52</v>
      </c>
      <c r="D231" s="416">
        <f>[1]Sheet2!$BK$61</f>
        <v>984.3082345176673</v>
      </c>
      <c r="E231" s="264">
        <f t="shared" si="131"/>
        <v>18</v>
      </c>
      <c r="F231" s="264">
        <v>42.5</v>
      </c>
      <c r="G231" s="264">
        <v>24.5</v>
      </c>
      <c r="H231" s="264">
        <v>17</v>
      </c>
      <c r="I231" s="310">
        <v>0.5625</v>
      </c>
      <c r="U231" s="264">
        <f t="shared" si="132"/>
        <v>4.0957860733777151E-3</v>
      </c>
      <c r="V231" s="330">
        <f t="shared" si="133"/>
        <v>55.567150048074488</v>
      </c>
      <c r="W231" s="264">
        <f t="shared" si="134"/>
        <v>1390.6079999999997</v>
      </c>
      <c r="X231" s="416">
        <f>[1]Sheet2!$BH$61</f>
        <v>1001.0288444139396</v>
      </c>
      <c r="Y231" s="264">
        <f t="shared" ref="Y231:Y236" si="135">Z231-AA231</f>
        <v>22.2</v>
      </c>
      <c r="Z231" s="264">
        <v>41</v>
      </c>
      <c r="AA231" s="264">
        <v>18.8</v>
      </c>
      <c r="AB231" s="264">
        <v>14.7</v>
      </c>
      <c r="AC231" s="312">
        <v>0.4375</v>
      </c>
    </row>
    <row r="232" spans="1:39" ht="15.75" thickBot="1" x14ac:dyDescent="0.3">
      <c r="A232" s="264">
        <f t="shared" si="128"/>
        <v>7.9617924337473753E-3</v>
      </c>
      <c r="B232" s="330">
        <f t="shared" si="129"/>
        <v>45.217885476527492</v>
      </c>
      <c r="C232" s="264">
        <f t="shared" si="130"/>
        <v>1064.8799999999999</v>
      </c>
      <c r="D232" s="416">
        <f>[1]Sheet2!$BL$61</f>
        <v>941.99893584389463</v>
      </c>
      <c r="E232" s="264">
        <f t="shared" si="131"/>
        <v>17</v>
      </c>
      <c r="F232" s="264">
        <v>41</v>
      </c>
      <c r="G232" s="264">
        <v>24</v>
      </c>
      <c r="H232" s="264">
        <v>16.5</v>
      </c>
      <c r="I232" s="310">
        <v>0.60416666666666596</v>
      </c>
      <c r="U232" s="264">
        <f t="shared" si="132"/>
        <v>5.9400607709836585E-3</v>
      </c>
      <c r="V232" s="330">
        <f t="shared" si="133"/>
        <v>53.332241626199661</v>
      </c>
      <c r="W232" s="264">
        <f t="shared" si="134"/>
        <v>1346.7599999999998</v>
      </c>
      <c r="X232" s="416">
        <f>[1]Sheet2!$BI$61</f>
        <v>1010.090676059938</v>
      </c>
      <c r="Y232" s="264">
        <f t="shared" si="135"/>
        <v>21.5</v>
      </c>
      <c r="Z232" s="264">
        <v>43.5</v>
      </c>
      <c r="AA232" s="264">
        <v>22</v>
      </c>
      <c r="AB232" s="264">
        <v>16</v>
      </c>
      <c r="AC232" s="310">
        <v>0.47916666666666669</v>
      </c>
    </row>
    <row r="233" spans="1:39" ht="12" customHeight="1" thickBot="1" x14ac:dyDescent="0.3">
      <c r="A233" s="265">
        <f t="shared" si="128"/>
        <v>9.2927884760332854E-3</v>
      </c>
      <c r="B233" s="332">
        <f t="shared" si="129"/>
        <v>49.478522961791619</v>
      </c>
      <c r="C233" s="265">
        <f t="shared" si="130"/>
        <v>1064.8799999999999</v>
      </c>
      <c r="D233" s="417">
        <f>[1]Sheet2!$BM$61</f>
        <v>860.88261027704732</v>
      </c>
      <c r="E233" s="265">
        <f t="shared" si="131"/>
        <v>17</v>
      </c>
      <c r="F233" s="265">
        <v>40</v>
      </c>
      <c r="G233" s="265">
        <v>23</v>
      </c>
      <c r="H233" s="265">
        <v>15</v>
      </c>
      <c r="I233" s="418">
        <v>0.64583333333333304</v>
      </c>
      <c r="U233" s="264">
        <f t="shared" si="132"/>
        <v>7.4629712562113409E-3</v>
      </c>
      <c r="V233" s="330">
        <f t="shared" si="133"/>
        <v>52.357818182776775</v>
      </c>
      <c r="W233" s="264">
        <f t="shared" si="134"/>
        <v>1315.4399999999998</v>
      </c>
      <c r="X233" s="416">
        <f>[1]Sheet2!$BJ$61</f>
        <v>1004.9616623885347</v>
      </c>
      <c r="Y233" s="264">
        <f t="shared" si="135"/>
        <v>21</v>
      </c>
      <c r="Z233" s="264">
        <v>46.5</v>
      </c>
      <c r="AA233" s="264">
        <v>25.5</v>
      </c>
      <c r="AB233" s="264">
        <v>18</v>
      </c>
      <c r="AC233" s="312">
        <v>0.52083333333333304</v>
      </c>
    </row>
    <row r="234" spans="1:39" ht="15.75" thickBot="1" x14ac:dyDescent="0.3">
      <c r="A234" s="325">
        <f t="shared" si="128"/>
        <v>9.4728718411058923E-3</v>
      </c>
      <c r="B234" s="327">
        <f t="shared" si="129"/>
        <v>53.799849419503154</v>
      </c>
      <c r="C234" s="327">
        <f t="shared" si="130"/>
        <v>1064.8799999999999</v>
      </c>
      <c r="D234" s="419">
        <f>[1]Sheet2!$BN$61</f>
        <v>791.73455798853365</v>
      </c>
      <c r="E234" s="326">
        <f t="shared" si="131"/>
        <v>17</v>
      </c>
      <c r="F234" s="325">
        <v>39</v>
      </c>
      <c r="G234" s="327">
        <v>22</v>
      </c>
      <c r="H234" s="327">
        <v>14.5</v>
      </c>
      <c r="I234" s="383">
        <v>0.66666666666666663</v>
      </c>
      <c r="U234" s="264">
        <f t="shared" si="132"/>
        <v>7.6195644179235834E-3</v>
      </c>
      <c r="V234" s="330">
        <f t="shared" si="133"/>
        <v>53.456425695538115</v>
      </c>
      <c r="W234" s="264">
        <f t="shared" si="134"/>
        <v>1315.4399999999998</v>
      </c>
      <c r="X234" s="416">
        <f>[1]Sheet2!$BK$61</f>
        <v>984.3082345176673</v>
      </c>
      <c r="Y234" s="264">
        <f t="shared" si="135"/>
        <v>21</v>
      </c>
      <c r="Z234" s="264">
        <v>45.5</v>
      </c>
      <c r="AA234" s="264">
        <v>24.5</v>
      </c>
      <c r="AB234" s="264">
        <v>17</v>
      </c>
      <c r="AC234" s="310">
        <v>0.5625</v>
      </c>
    </row>
    <row r="235" spans="1:39" ht="11.25" customHeight="1" thickBot="1" x14ac:dyDescent="0.3">
      <c r="U235" s="264">
        <f t="shared" si="132"/>
        <v>7.9617924337473753E-3</v>
      </c>
      <c r="V235" s="330">
        <f t="shared" si="133"/>
        <v>55.857387941592783</v>
      </c>
      <c r="W235" s="264">
        <f t="shared" si="134"/>
        <v>1315.4399999999998</v>
      </c>
      <c r="X235" s="416">
        <f>[1]Sheet2!$BL$61</f>
        <v>941.99893584389463</v>
      </c>
      <c r="Y235" s="264">
        <f t="shared" si="135"/>
        <v>21</v>
      </c>
      <c r="Z235" s="264">
        <v>45</v>
      </c>
      <c r="AA235" s="264">
        <v>24</v>
      </c>
      <c r="AB235" s="264">
        <v>16.5</v>
      </c>
      <c r="AC235" s="312">
        <v>0.60416666666666596</v>
      </c>
    </row>
    <row r="236" spans="1:39" ht="15.75" thickBot="1" x14ac:dyDescent="0.3">
      <c r="L236" s="444" t="s">
        <v>197</v>
      </c>
      <c r="M236" s="444"/>
      <c r="N236" s="444"/>
      <c r="O236" s="444"/>
      <c r="P236" s="444"/>
      <c r="Q236" s="444"/>
      <c r="R236" s="444"/>
      <c r="S236" s="444"/>
      <c r="U236" s="265">
        <f t="shared" si="132"/>
        <v>9.2927884760332854E-3</v>
      </c>
      <c r="V236" s="332">
        <f t="shared" si="133"/>
        <v>61.12052836456612</v>
      </c>
      <c r="W236" s="265">
        <f t="shared" si="134"/>
        <v>1315.4399999999998</v>
      </c>
      <c r="X236" s="417">
        <f>[1]Sheet2!$BM$61</f>
        <v>860.88261027704732</v>
      </c>
      <c r="Y236" s="265">
        <f t="shared" si="135"/>
        <v>21</v>
      </c>
      <c r="Z236" s="265">
        <v>44</v>
      </c>
      <c r="AA236" s="265">
        <v>23</v>
      </c>
      <c r="AB236" s="265">
        <v>15</v>
      </c>
      <c r="AC236" s="310">
        <v>0.64583333333333304</v>
      </c>
      <c r="AF236" s="555" t="s">
        <v>240</v>
      </c>
      <c r="AG236" s="555"/>
      <c r="AH236" s="555"/>
      <c r="AI236" s="555"/>
      <c r="AJ236" s="555"/>
      <c r="AK236" s="555"/>
      <c r="AL236" s="555"/>
      <c r="AM236" s="555"/>
    </row>
    <row r="237" spans="1:39" ht="15.75" thickBot="1" x14ac:dyDescent="0.3">
      <c r="L237" s="288" t="s">
        <v>150</v>
      </c>
      <c r="M237" s="288"/>
      <c r="N237" s="288"/>
      <c r="O237" s="288"/>
      <c r="P237" s="288"/>
      <c r="Q237" s="288"/>
      <c r="R237" s="288"/>
      <c r="S237" s="288"/>
      <c r="U237" s="326">
        <f t="shared" si="132"/>
        <v>9.4728718411058923E-3</v>
      </c>
      <c r="V237" s="325">
        <f t="shared" si="133"/>
        <v>66.45863751820977</v>
      </c>
      <c r="W237" s="378">
        <f t="shared" si="134"/>
        <v>1315.4399999999998</v>
      </c>
      <c r="X237" s="420">
        <f>[1]Sheet2!$BN$61</f>
        <v>791.73455798853365</v>
      </c>
      <c r="Y237" s="378">
        <f>Z237-AA237</f>
        <v>21</v>
      </c>
      <c r="Z237" s="282">
        <v>43</v>
      </c>
      <c r="AA237" s="378">
        <v>22</v>
      </c>
      <c r="AB237" s="325">
        <v>14.5</v>
      </c>
      <c r="AC237" s="310">
        <v>0.66666666666666663</v>
      </c>
      <c r="AF237" s="554" t="s">
        <v>229</v>
      </c>
      <c r="AG237" s="554"/>
      <c r="AH237" s="554"/>
      <c r="AI237" s="554"/>
      <c r="AJ237" s="554"/>
      <c r="AK237" s="554"/>
      <c r="AL237" s="554"/>
      <c r="AM237" s="554"/>
    </row>
    <row r="238" spans="1:39" x14ac:dyDescent="0.25">
      <c r="L238" s="553" t="s">
        <v>167</v>
      </c>
      <c r="M238" s="553"/>
      <c r="N238" s="553"/>
      <c r="O238" s="553"/>
      <c r="P238" s="553"/>
      <c r="Q238" s="553"/>
      <c r="R238" s="553"/>
      <c r="S238" s="553"/>
      <c r="AF238" s="554" t="s">
        <v>241</v>
      </c>
      <c r="AG238" s="554"/>
      <c r="AH238" s="554"/>
      <c r="AI238" s="554"/>
      <c r="AJ238" s="554"/>
      <c r="AK238" s="554"/>
      <c r="AL238" s="554"/>
      <c r="AM238" s="554"/>
    </row>
    <row r="239" spans="1:39" ht="15.75" thickBot="1" x14ac:dyDescent="0.3">
      <c r="A239" s="446" t="s">
        <v>187</v>
      </c>
      <c r="B239" s="446"/>
      <c r="C239" s="446"/>
      <c r="D239" s="446"/>
      <c r="E239" s="446"/>
      <c r="F239" s="446"/>
      <c r="G239" s="446"/>
      <c r="H239" s="446"/>
      <c r="I239" s="446"/>
    </row>
    <row r="240" spans="1:39" ht="19.5" thickBot="1" x14ac:dyDescent="0.55000000000000004">
      <c r="A240" s="342" t="s">
        <v>188</v>
      </c>
      <c r="B240" s="299" t="s">
        <v>103</v>
      </c>
      <c r="C240" s="297" t="s">
        <v>195</v>
      </c>
      <c r="D240" s="357" t="s">
        <v>63</v>
      </c>
      <c r="E240" s="299" t="s">
        <v>59</v>
      </c>
      <c r="F240" s="297" t="s">
        <v>193</v>
      </c>
      <c r="G240" s="297" t="s">
        <v>191</v>
      </c>
      <c r="H240" s="297" t="s">
        <v>192</v>
      </c>
      <c r="I240" s="329" t="s">
        <v>60</v>
      </c>
      <c r="T240" s="444"/>
      <c r="U240" s="440" t="s">
        <v>228</v>
      </c>
      <c r="V240" s="440"/>
      <c r="W240" s="440"/>
      <c r="X240" s="440"/>
      <c r="Y240" s="440"/>
      <c r="Z240" s="440"/>
      <c r="AA240" s="440"/>
      <c r="AB240" s="440"/>
      <c r="AC240" s="440"/>
    </row>
    <row r="241" spans="1:38" ht="15.75" thickBot="1" x14ac:dyDescent="0.3">
      <c r="A241" s="264">
        <f t="shared" ref="A241:A248" si="136">(G241-H241)/D241</f>
        <v>3.0941618073049228E-3</v>
      </c>
      <c r="B241" s="330">
        <f t="shared" ref="B241:B248" si="137">C241/(2.5*D241)*100</f>
        <v>33.595171238993927</v>
      </c>
      <c r="C241" s="264">
        <f t="shared" ref="C241:C248" si="138">0.015*1.16*3600*E241</f>
        <v>814.31999999999994</v>
      </c>
      <c r="D241" s="264">
        <f>[1]Sheet2!$BG$79</f>
        <v>969.56791106314517</v>
      </c>
      <c r="E241" s="264">
        <f>F241-G241</f>
        <v>13</v>
      </c>
      <c r="F241" s="264">
        <v>44</v>
      </c>
      <c r="G241" s="264">
        <v>31</v>
      </c>
      <c r="H241" s="264">
        <v>28</v>
      </c>
      <c r="I241" s="335">
        <v>0.39583333333333331</v>
      </c>
      <c r="T241" s="288"/>
      <c r="U241" s="293" t="s">
        <v>105</v>
      </c>
      <c r="V241" s="293" t="s">
        <v>78</v>
      </c>
      <c r="X241" s="294" t="s">
        <v>76</v>
      </c>
      <c r="AC241" s="293"/>
    </row>
    <row r="242" spans="1:38" ht="13.5" customHeight="1" thickBot="1" x14ac:dyDescent="0.3">
      <c r="A242" s="264">
        <f t="shared" si="136"/>
        <v>3.000327677264368E-3</v>
      </c>
      <c r="B242" s="330">
        <f t="shared" si="137"/>
        <v>30.070484112614398</v>
      </c>
      <c r="C242" s="264">
        <f t="shared" si="138"/>
        <v>751.68</v>
      </c>
      <c r="D242" s="264">
        <f>[1]Sheet2!$BH$79</f>
        <v>999.89078617417329</v>
      </c>
      <c r="E242" s="264">
        <f t="shared" ref="E242:E248" si="139">F242-G242</f>
        <v>12</v>
      </c>
      <c r="F242" s="264">
        <v>45</v>
      </c>
      <c r="G242" s="264">
        <v>33</v>
      </c>
      <c r="H242" s="264">
        <v>30</v>
      </c>
      <c r="I242" s="310">
        <v>0.4375</v>
      </c>
      <c r="U242" s="377" t="s">
        <v>188</v>
      </c>
      <c r="V242" s="296" t="s">
        <v>104</v>
      </c>
      <c r="W242" s="297" t="s">
        <v>189</v>
      </c>
      <c r="X242" s="298" t="s">
        <v>63</v>
      </c>
      <c r="Y242" s="299" t="s">
        <v>59</v>
      </c>
      <c r="Z242" s="297" t="s">
        <v>190</v>
      </c>
      <c r="AA242" s="297" t="s">
        <v>191</v>
      </c>
      <c r="AB242" s="297" t="s">
        <v>192</v>
      </c>
      <c r="AC242" s="329" t="s">
        <v>60</v>
      </c>
    </row>
    <row r="243" spans="1:38" ht="16.5" customHeight="1" thickBot="1" x14ac:dyDescent="0.3">
      <c r="A243" s="264">
        <f t="shared" si="136"/>
        <v>3.654050276729361E-3</v>
      </c>
      <c r="B243" s="330">
        <f t="shared" si="137"/>
        <v>32.910628477259976</v>
      </c>
      <c r="C243" s="264">
        <f t="shared" si="138"/>
        <v>833.11199999999974</v>
      </c>
      <c r="D243" s="264">
        <f>[1]Sheet2!$BI$79</f>
        <v>1012.5750112315833</v>
      </c>
      <c r="E243" s="264">
        <f t="shared" si="139"/>
        <v>13.299999999999997</v>
      </c>
      <c r="F243" s="264">
        <v>48</v>
      </c>
      <c r="G243" s="264">
        <v>34.700000000000003</v>
      </c>
      <c r="H243" s="264">
        <v>31</v>
      </c>
      <c r="I243" s="312">
        <v>0.47916666666666669</v>
      </c>
      <c r="U243" s="264">
        <f t="shared" ref="U243:U250" si="140">(AA243-AB243)/X243</f>
        <v>3.0941618073049228E-3</v>
      </c>
      <c r="V243" s="330">
        <f t="shared" ref="V243:V250" si="141">W243/(2.5*X243)*100</f>
        <v>49.10063488776035</v>
      </c>
      <c r="W243" s="264">
        <f t="shared" ref="W243:W250" si="142">0.015*1.16*3600*Y243</f>
        <v>1190.1599999999999</v>
      </c>
      <c r="X243" s="264">
        <f>[1]Sheet2!$BG$79</f>
        <v>969.56791106314517</v>
      </c>
      <c r="Y243" s="264">
        <f>Z243-AA243</f>
        <v>19</v>
      </c>
      <c r="Z243" s="264">
        <v>50</v>
      </c>
      <c r="AA243" s="264">
        <v>31</v>
      </c>
      <c r="AB243" s="264">
        <v>28</v>
      </c>
      <c r="AC243" s="310">
        <v>0.39583333333333331</v>
      </c>
    </row>
    <row r="244" spans="1:38" ht="15.75" thickBot="1" x14ac:dyDescent="0.3">
      <c r="A244" s="264">
        <f t="shared" si="136"/>
        <v>4.945323566839765E-3</v>
      </c>
      <c r="B244" s="330">
        <f t="shared" si="137"/>
        <v>32.216607095591662</v>
      </c>
      <c r="C244" s="264">
        <f t="shared" si="138"/>
        <v>814.31999999999994</v>
      </c>
      <c r="D244" s="264">
        <f>[1]Sheet2!$BJ$79</f>
        <v>1011.0561892303389</v>
      </c>
      <c r="E244" s="264">
        <f t="shared" si="139"/>
        <v>13</v>
      </c>
      <c r="F244" s="264">
        <v>50</v>
      </c>
      <c r="G244" s="264">
        <v>37</v>
      </c>
      <c r="H244" s="264">
        <v>32</v>
      </c>
      <c r="I244" s="310">
        <v>0.52083333333333304</v>
      </c>
      <c r="U244" s="264">
        <f t="shared" si="140"/>
        <v>3.000327677264368E-3</v>
      </c>
      <c r="V244" s="330">
        <f t="shared" si="141"/>
        <v>47.611599844972794</v>
      </c>
      <c r="W244" s="264">
        <f t="shared" si="142"/>
        <v>1190.1599999999999</v>
      </c>
      <c r="X244" s="264">
        <f>[1]Sheet2!$BH$79</f>
        <v>999.89078617417329</v>
      </c>
      <c r="Y244" s="264">
        <f t="shared" ref="Y244:Y250" si="143">Z244-AA244</f>
        <v>19</v>
      </c>
      <c r="Z244" s="264">
        <v>52</v>
      </c>
      <c r="AA244" s="264">
        <v>33</v>
      </c>
      <c r="AB244" s="264">
        <v>30</v>
      </c>
      <c r="AC244" s="312">
        <v>0.4375</v>
      </c>
    </row>
    <row r="245" spans="1:38" ht="15.75" thickBot="1" x14ac:dyDescent="0.3">
      <c r="A245" s="264">
        <f t="shared" si="136"/>
        <v>5.0253980258022609E-3</v>
      </c>
      <c r="B245" s="330">
        <f t="shared" si="137"/>
        <v>27.701602045590317</v>
      </c>
      <c r="C245" s="264">
        <f t="shared" si="138"/>
        <v>689.04</v>
      </c>
      <c r="D245" s="264">
        <f>[1]Sheet2!$BK$79</f>
        <v>994.94606682458618</v>
      </c>
      <c r="E245" s="264">
        <f t="shared" si="139"/>
        <v>11</v>
      </c>
      <c r="F245" s="264">
        <v>49</v>
      </c>
      <c r="G245" s="264">
        <v>38</v>
      </c>
      <c r="H245" s="264">
        <v>33</v>
      </c>
      <c r="I245" s="328">
        <v>0.5625</v>
      </c>
      <c r="K245" s="292"/>
      <c r="S245" s="293"/>
      <c r="U245" s="264">
        <f t="shared" si="140"/>
        <v>3.654050276729361E-3</v>
      </c>
      <c r="V245" s="330">
        <f t="shared" si="141"/>
        <v>50.232011886344182</v>
      </c>
      <c r="W245" s="264">
        <f t="shared" si="142"/>
        <v>1271.5919999999996</v>
      </c>
      <c r="X245" s="264">
        <f>[1]Sheet2!$BI$79</f>
        <v>1012.5750112315833</v>
      </c>
      <c r="Y245" s="264">
        <f t="shared" si="143"/>
        <v>20.299999999999997</v>
      </c>
      <c r="Z245" s="264">
        <v>55</v>
      </c>
      <c r="AA245" s="264">
        <v>34.700000000000003</v>
      </c>
      <c r="AB245" s="264">
        <v>31</v>
      </c>
      <c r="AC245" s="310">
        <v>0.47916666666666669</v>
      </c>
    </row>
    <row r="246" spans="1:38" ht="15.75" thickBot="1" x14ac:dyDescent="0.3">
      <c r="A246" s="264">
        <f t="shared" si="136"/>
        <v>5.2097882995000852E-3</v>
      </c>
      <c r="B246" s="330">
        <f t="shared" si="137"/>
        <v>23.496562013809346</v>
      </c>
      <c r="C246" s="264">
        <f t="shared" si="138"/>
        <v>563.76</v>
      </c>
      <c r="D246" s="264">
        <f>[1]Sheet2!$BL$79</f>
        <v>959.7318955320668</v>
      </c>
      <c r="E246" s="264">
        <f t="shared" si="139"/>
        <v>9</v>
      </c>
      <c r="F246" s="264">
        <v>46</v>
      </c>
      <c r="G246" s="264">
        <v>37</v>
      </c>
      <c r="H246" s="264">
        <v>32</v>
      </c>
      <c r="I246" s="310">
        <v>0.60416666666666596</v>
      </c>
      <c r="K246" s="292"/>
      <c r="S246" s="293"/>
      <c r="U246" s="264">
        <f t="shared" si="140"/>
        <v>4.945323566839765E-3</v>
      </c>
      <c r="V246" s="330">
        <f t="shared" si="141"/>
        <v>59.47681309955383</v>
      </c>
      <c r="W246" s="264">
        <f t="shared" si="142"/>
        <v>1503.36</v>
      </c>
      <c r="X246" s="264">
        <f>[1]Sheet2!$BJ$79</f>
        <v>1011.0561892303389</v>
      </c>
      <c r="Y246" s="264">
        <f t="shared" si="143"/>
        <v>24</v>
      </c>
      <c r="Z246" s="264">
        <v>61</v>
      </c>
      <c r="AA246" s="264">
        <v>37</v>
      </c>
      <c r="AB246" s="264">
        <v>32</v>
      </c>
      <c r="AC246" s="312">
        <v>0.52083333333333304</v>
      </c>
    </row>
    <row r="247" spans="1:38" ht="15.75" thickBot="1" x14ac:dyDescent="0.3">
      <c r="A247" s="264">
        <f t="shared" si="136"/>
        <v>5.6014493947945465E-3</v>
      </c>
      <c r="B247" s="330">
        <f t="shared" si="137"/>
        <v>25.262984886474992</v>
      </c>
      <c r="C247" s="265">
        <f t="shared" si="138"/>
        <v>563.76</v>
      </c>
      <c r="D247" s="265">
        <f>[1]Sheet2!$BM$79</f>
        <v>892.62611292115275</v>
      </c>
      <c r="E247" s="265">
        <f t="shared" si="139"/>
        <v>9</v>
      </c>
      <c r="F247" s="265">
        <v>45</v>
      </c>
      <c r="G247" s="283">
        <v>36</v>
      </c>
      <c r="H247" s="284">
        <v>31</v>
      </c>
      <c r="I247" s="328">
        <v>0.64583333333333304</v>
      </c>
      <c r="K247" s="292"/>
      <c r="S247" s="293"/>
      <c r="U247" s="264">
        <f t="shared" si="140"/>
        <v>5.0253980258022609E-3</v>
      </c>
      <c r="V247" s="330">
        <f t="shared" si="141"/>
        <v>55.403204091180633</v>
      </c>
      <c r="W247" s="264">
        <f t="shared" si="142"/>
        <v>1378.08</v>
      </c>
      <c r="X247" s="264">
        <f>[1]Sheet2!$BK$79</f>
        <v>994.94606682458618</v>
      </c>
      <c r="Y247" s="264">
        <f t="shared" si="143"/>
        <v>22</v>
      </c>
      <c r="Z247" s="264">
        <v>60</v>
      </c>
      <c r="AA247" s="264">
        <v>38</v>
      </c>
      <c r="AB247" s="264">
        <v>33</v>
      </c>
      <c r="AC247" s="310">
        <v>0.5625</v>
      </c>
    </row>
    <row r="248" spans="1:38" ht="15.75" thickBot="1" x14ac:dyDescent="0.3">
      <c r="A248" s="264">
        <f t="shared" si="136"/>
        <v>5.9719853715795536E-3</v>
      </c>
      <c r="B248" s="264">
        <f t="shared" si="137"/>
        <v>26.934131784653516</v>
      </c>
      <c r="C248" s="421">
        <f t="shared" si="138"/>
        <v>563.76</v>
      </c>
      <c r="D248" s="280">
        <f>[1]Sheet2!$BN$79</f>
        <v>837.24250628523066</v>
      </c>
      <c r="E248" s="327">
        <f t="shared" si="139"/>
        <v>9</v>
      </c>
      <c r="F248" s="285">
        <v>44</v>
      </c>
      <c r="G248" s="286">
        <v>35</v>
      </c>
      <c r="H248" s="281">
        <v>30</v>
      </c>
      <c r="I248" s="328">
        <v>0.66666666666666663</v>
      </c>
      <c r="U248" s="264">
        <f t="shared" si="140"/>
        <v>5.2097882995000852E-3</v>
      </c>
      <c r="V248" s="330">
        <f t="shared" si="141"/>
        <v>54.82531136555513</v>
      </c>
      <c r="W248" s="264">
        <f t="shared" si="142"/>
        <v>1315.4399999999998</v>
      </c>
      <c r="X248" s="264">
        <f>[1]Sheet2!$BL$79</f>
        <v>959.7318955320668</v>
      </c>
      <c r="Y248" s="264">
        <f t="shared" si="143"/>
        <v>21</v>
      </c>
      <c r="Z248" s="264">
        <v>58</v>
      </c>
      <c r="AA248" s="264">
        <v>37</v>
      </c>
      <c r="AB248" s="264">
        <v>32</v>
      </c>
      <c r="AC248" s="328">
        <v>0.60416666666666596</v>
      </c>
    </row>
    <row r="249" spans="1:38" ht="15.75" thickBot="1" x14ac:dyDescent="0.3">
      <c r="K249" s="444" t="s">
        <v>196</v>
      </c>
      <c r="L249" s="444"/>
      <c r="M249" s="444"/>
      <c r="N249" s="444"/>
      <c r="O249" s="444"/>
      <c r="P249" s="444"/>
      <c r="Q249" s="444"/>
      <c r="R249" s="444"/>
      <c r="S249" s="293"/>
      <c r="U249" s="264">
        <f t="shared" si="140"/>
        <v>5.6014493947945465E-3</v>
      </c>
      <c r="V249" s="330">
        <f t="shared" si="141"/>
        <v>58.94696473510831</v>
      </c>
      <c r="W249" s="265">
        <f t="shared" si="142"/>
        <v>1315.4399999999998</v>
      </c>
      <c r="X249" s="264">
        <f>[1]Sheet2!$BM$79</f>
        <v>892.62611292115275</v>
      </c>
      <c r="Y249" s="265">
        <f t="shared" si="143"/>
        <v>21</v>
      </c>
      <c r="Z249" s="265">
        <v>57</v>
      </c>
      <c r="AA249" s="265">
        <v>36</v>
      </c>
      <c r="AB249" s="265">
        <v>31</v>
      </c>
      <c r="AC249" s="312">
        <v>0.64583333333333304</v>
      </c>
    </row>
    <row r="250" spans="1:38" ht="15.75" thickBot="1" x14ac:dyDescent="0.3">
      <c r="K250" s="288" t="s">
        <v>150</v>
      </c>
      <c r="L250" s="288"/>
      <c r="M250" s="288"/>
      <c r="N250" s="288"/>
      <c r="O250" s="288"/>
      <c r="P250" s="288"/>
      <c r="Q250" s="288"/>
      <c r="R250" s="288"/>
      <c r="S250" s="293"/>
      <c r="U250" s="264">
        <f t="shared" si="140"/>
        <v>5.9719853715795536E-3</v>
      </c>
      <c r="V250" s="264">
        <f t="shared" si="141"/>
        <v>56.860944878712971</v>
      </c>
      <c r="W250" s="325">
        <f t="shared" si="142"/>
        <v>1190.1599999999999</v>
      </c>
      <c r="X250" s="308">
        <f>[1]Sheet2!$BN$79</f>
        <v>837.24250628523066</v>
      </c>
      <c r="Y250" s="326">
        <f t="shared" si="143"/>
        <v>19</v>
      </c>
      <c r="Z250" s="282">
        <v>54</v>
      </c>
      <c r="AA250" s="282">
        <v>35</v>
      </c>
      <c r="AB250" s="287">
        <v>30</v>
      </c>
      <c r="AC250" s="310">
        <v>0.66666666666666663</v>
      </c>
    </row>
    <row r="251" spans="1:38" x14ac:dyDescent="0.25">
      <c r="K251" s="553" t="s">
        <v>198</v>
      </c>
      <c r="L251" s="553"/>
      <c r="M251" s="553"/>
      <c r="N251" s="553"/>
      <c r="O251" s="553"/>
      <c r="P251" s="553"/>
      <c r="Q251" s="553"/>
      <c r="R251" s="553"/>
      <c r="S251" s="293"/>
      <c r="AF251" s="555" t="s">
        <v>238</v>
      </c>
      <c r="AG251" s="555"/>
      <c r="AH251" s="555"/>
      <c r="AI251" s="555"/>
      <c r="AJ251" s="555"/>
      <c r="AK251" s="555"/>
      <c r="AL251" s="555"/>
    </row>
    <row r="252" spans="1:38" x14ac:dyDescent="0.25">
      <c r="AF252" s="554" t="s">
        <v>229</v>
      </c>
      <c r="AG252" s="554"/>
      <c r="AH252" s="554"/>
      <c r="AI252" s="554"/>
      <c r="AJ252" s="554"/>
      <c r="AK252" s="554"/>
      <c r="AL252" s="554"/>
    </row>
    <row r="253" spans="1:38" x14ac:dyDescent="0.25">
      <c r="AF253" s="554" t="s">
        <v>239</v>
      </c>
      <c r="AG253" s="554"/>
      <c r="AH253" s="554"/>
      <c r="AI253" s="554"/>
      <c r="AJ253" s="554"/>
      <c r="AK253" s="554"/>
      <c r="AL253" s="554"/>
    </row>
    <row r="254" spans="1:38" x14ac:dyDescent="0.25">
      <c r="J254" s="293"/>
    </row>
    <row r="255" spans="1:38" x14ac:dyDescent="0.25">
      <c r="J255" s="293"/>
    </row>
    <row r="268" spans="10:20" x14ac:dyDescent="0.25">
      <c r="T268" s="444"/>
    </row>
    <row r="269" spans="10:20" x14ac:dyDescent="0.25">
      <c r="J269" s="293"/>
      <c r="T269" s="288"/>
    </row>
    <row r="270" spans="10:20" ht="17.25" customHeight="1" x14ac:dyDescent="0.25">
      <c r="J270" s="293"/>
      <c r="T270" s="290"/>
    </row>
    <row r="271" spans="10:20" x14ac:dyDescent="0.25">
      <c r="J271" s="293"/>
      <c r="S271" s="293"/>
    </row>
    <row r="279" spans="19:19" ht="12" customHeight="1" x14ac:dyDescent="0.25"/>
    <row r="285" spans="19:19" x14ac:dyDescent="0.25">
      <c r="S285" s="293"/>
    </row>
    <row r="291" spans="19:20" x14ac:dyDescent="0.25">
      <c r="S291" s="444"/>
    </row>
    <row r="292" spans="19:20" x14ac:dyDescent="0.25">
      <c r="S292" s="288"/>
      <c r="T292" s="288"/>
    </row>
    <row r="293" spans="19:20" ht="11.25" customHeight="1" x14ac:dyDescent="0.25">
      <c r="S293" s="289"/>
      <c r="T293" s="289"/>
    </row>
  </sheetData>
  <mergeCells count="81">
    <mergeCell ref="AF69:AM69"/>
    <mergeCell ref="AF67:AM67"/>
    <mergeCell ref="AF208:AM208"/>
    <mergeCell ref="AF209:AM209"/>
    <mergeCell ref="AF236:AM236"/>
    <mergeCell ref="AF196:AM196"/>
    <mergeCell ref="K124:T124"/>
    <mergeCell ref="L182:T182"/>
    <mergeCell ref="AF11:AM11"/>
    <mergeCell ref="AF24:AM24"/>
    <mergeCell ref="AF25:AM25"/>
    <mergeCell ref="AF37:AM37"/>
    <mergeCell ref="AF38:AM38"/>
    <mergeCell ref="AF39:AM39"/>
    <mergeCell ref="AF51:AM51"/>
    <mergeCell ref="AF52:AM52"/>
    <mergeCell ref="AF53:AM53"/>
    <mergeCell ref="AF68:AM68"/>
    <mergeCell ref="AF179:AL179"/>
    <mergeCell ref="L147:T147"/>
    <mergeCell ref="L148:T148"/>
    <mergeCell ref="K149:S149"/>
    <mergeCell ref="K224:T224"/>
    <mergeCell ref="K196:R196"/>
    <mergeCell ref="K123:T123"/>
    <mergeCell ref="AF137:AL137"/>
    <mergeCell ref="AF138:AL138"/>
    <mergeCell ref="AF136:AL136"/>
    <mergeCell ref="AF164:AL164"/>
    <mergeCell ref="A151:I151"/>
    <mergeCell ref="K136:Q136"/>
    <mergeCell ref="L238:S238"/>
    <mergeCell ref="K163:P163"/>
    <mergeCell ref="L109:S109"/>
    <mergeCell ref="J116:S116"/>
    <mergeCell ref="AF26:AM26"/>
    <mergeCell ref="L13:S13"/>
    <mergeCell ref="AF12:AM12"/>
    <mergeCell ref="AF13:AM13"/>
    <mergeCell ref="A2:I2"/>
    <mergeCell ref="L52:S52"/>
    <mergeCell ref="L96:S96"/>
    <mergeCell ref="L26:S26"/>
    <mergeCell ref="L68:S68"/>
    <mergeCell ref="L39:S39"/>
    <mergeCell ref="L82:S82"/>
    <mergeCell ref="A14:I14"/>
    <mergeCell ref="A27:I27"/>
    <mergeCell ref="A40:I40"/>
    <mergeCell ref="AF81:AL81"/>
    <mergeCell ref="AF94:AL94"/>
    <mergeCell ref="AF109:AL109"/>
    <mergeCell ref="AF79:AL79"/>
    <mergeCell ref="AF80:AL80"/>
    <mergeCell ref="AF95:AM95"/>
    <mergeCell ref="AF110:AL110"/>
    <mergeCell ref="AF111:AL111"/>
    <mergeCell ref="AF124:AL124"/>
    <mergeCell ref="AF125:AL125"/>
    <mergeCell ref="AF126:AL126"/>
    <mergeCell ref="AF253:AL253"/>
    <mergeCell ref="AF210:AL210"/>
    <mergeCell ref="AF221:AN221"/>
    <mergeCell ref="AF223:AL223"/>
    <mergeCell ref="AF251:AL251"/>
    <mergeCell ref="AF237:AM237"/>
    <mergeCell ref="AF150:AL150"/>
    <mergeCell ref="AF149:AL149"/>
    <mergeCell ref="AF162:AL162"/>
    <mergeCell ref="AF163:AL163"/>
    <mergeCell ref="AF148:AL148"/>
    <mergeCell ref="K251:R251"/>
    <mergeCell ref="K209:R209"/>
    <mergeCell ref="AF252:AL252"/>
    <mergeCell ref="AF180:AL180"/>
    <mergeCell ref="AF181:AL181"/>
    <mergeCell ref="AF197:AL197"/>
    <mergeCell ref="AF198:AL198"/>
    <mergeCell ref="AF238:AM238"/>
    <mergeCell ref="K222:T222"/>
    <mergeCell ref="K223:T223"/>
  </mergeCells>
  <phoneticPr fontId="24" type="noConversion"/>
  <pageMargins left="0.7" right="0.7" top="0.75" bottom="0.75" header="0.3" footer="0.3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141"/>
  <sheetViews>
    <sheetView rightToLeft="1" topLeftCell="N1" zoomScale="145" zoomScaleNormal="145" workbookViewId="0">
      <selection activeCell="Q1" sqref="Q1:AV1048576"/>
    </sheetView>
  </sheetViews>
  <sheetFormatPr defaultColWidth="9.28515625" defaultRowHeight="15" x14ac:dyDescent="0.25"/>
  <cols>
    <col min="1" max="1" width="7.7109375" style="504" customWidth="1"/>
    <col min="2" max="2" width="4.85546875" style="504" customWidth="1"/>
    <col min="3" max="3" width="5.7109375" style="504" customWidth="1"/>
    <col min="4" max="4" width="5" style="504" customWidth="1"/>
    <col min="5" max="5" width="9.28515625" style="504"/>
    <col min="6" max="6" width="6.28515625" style="504" customWidth="1"/>
    <col min="7" max="7" width="5.5703125" style="504" customWidth="1"/>
    <col min="8" max="8" width="6.5703125" style="504" customWidth="1"/>
    <col min="9" max="9" width="9.28515625" style="504"/>
    <col min="10" max="10" width="6.7109375" style="504" customWidth="1"/>
    <col min="11" max="13" width="9.28515625" style="504"/>
    <col min="17" max="17" width="7.140625" style="504" customWidth="1"/>
    <col min="18" max="18" width="5.140625" style="504" customWidth="1"/>
    <col min="19" max="19" width="3.85546875" style="504" customWidth="1"/>
    <col min="20" max="20" width="5.5703125" style="504" customWidth="1"/>
    <col min="21" max="22" width="9.28515625" style="534"/>
    <col min="23" max="24" width="9.28515625" style="504"/>
    <col min="25" max="25" width="5.140625" style="504" customWidth="1"/>
    <col min="26" max="26" width="4.140625" style="504" customWidth="1"/>
    <col min="27" max="27" width="6.42578125" style="504" customWidth="1"/>
    <col min="28" max="28" width="7.140625" style="504" customWidth="1"/>
    <col min="29" max="29" width="9.28515625" style="504"/>
    <col min="30" max="30" width="6.5703125" style="504" customWidth="1"/>
    <col min="31" max="31" width="5.28515625" style="504" customWidth="1"/>
    <col min="32" max="32" width="6.42578125" style="504" customWidth="1"/>
    <col min="33" max="33" width="9.28515625" style="504"/>
    <col min="34" max="34" width="9.28515625" style="505"/>
    <col min="35" max="35" width="9.28515625" style="504"/>
    <col min="36" max="36" width="9.28515625" style="506"/>
    <col min="37" max="37" width="9.28515625" style="504"/>
    <col min="38" max="38" width="9.28515625" style="506"/>
    <col min="39" max="39" width="9.28515625" style="504"/>
    <col min="40" max="40" width="9.28515625" style="506"/>
    <col min="41" max="41" width="9.28515625" style="504"/>
    <col min="42" max="42" width="9.28515625" style="506"/>
    <col min="43" max="43" width="9.28515625" style="504"/>
    <col min="44" max="44" width="9.28515625" style="506"/>
    <col min="45" max="45" width="9.28515625" style="504"/>
    <col min="46" max="46" width="9.28515625" style="506"/>
    <col min="47" max="47" width="9.28515625" style="504"/>
    <col min="48" max="48" width="9.28515625" style="506"/>
    <col min="49" max="50" width="9.28515625" style="504"/>
    <col min="53" max="56" width="9.28515625" style="504"/>
    <col min="63" max="63" width="6.85546875" style="504" customWidth="1"/>
    <col min="64" max="64" width="6" style="504" customWidth="1"/>
    <col min="65" max="65" width="4.7109375" style="504" customWidth="1"/>
    <col min="66" max="16384" width="9.28515625" style="504"/>
  </cols>
  <sheetData>
    <row r="1" spans="1:73" ht="8.25" x14ac:dyDescent="0.15">
      <c r="A1" s="595" t="s">
        <v>96</v>
      </c>
      <c r="B1" s="596"/>
      <c r="C1" s="596"/>
      <c r="D1" s="596"/>
      <c r="E1" s="596"/>
      <c r="N1" s="504"/>
      <c r="O1" s="504"/>
      <c r="P1" s="504"/>
      <c r="U1" s="504"/>
      <c r="V1" s="504"/>
      <c r="AY1" s="504"/>
      <c r="AZ1" s="504"/>
      <c r="BE1" s="504"/>
      <c r="BF1" s="504"/>
      <c r="BG1" s="504"/>
      <c r="BH1" s="504"/>
      <c r="BI1" s="504"/>
      <c r="BJ1" s="504"/>
    </row>
    <row r="2" spans="1:73" ht="9" thickBot="1" x14ac:dyDescent="0.2">
      <c r="N2" s="504"/>
      <c r="O2" s="504"/>
      <c r="P2" s="504"/>
      <c r="U2" s="504"/>
      <c r="V2" s="504"/>
      <c r="AY2" s="504"/>
      <c r="AZ2" s="504"/>
      <c r="BE2" s="504"/>
      <c r="BF2" s="504"/>
      <c r="BG2" s="504"/>
      <c r="BH2" s="504"/>
      <c r="BI2" s="504"/>
      <c r="BJ2" s="504"/>
    </row>
    <row r="3" spans="1:73" ht="9" thickBot="1" x14ac:dyDescent="0.2">
      <c r="A3" s="507" t="s">
        <v>0</v>
      </c>
      <c r="B3" s="507" t="s">
        <v>1</v>
      </c>
      <c r="C3" s="508" t="s">
        <v>2</v>
      </c>
      <c r="D3" s="509" t="s">
        <v>3</v>
      </c>
      <c r="E3" s="510"/>
      <c r="F3" s="510" t="s">
        <v>4</v>
      </c>
      <c r="G3" s="510" t="s">
        <v>5</v>
      </c>
      <c r="H3" s="510" t="s">
        <v>6</v>
      </c>
      <c r="I3" s="510" t="s">
        <v>7</v>
      </c>
      <c r="J3" s="511" t="s">
        <v>8</v>
      </c>
      <c r="K3" s="512" t="s">
        <v>9</v>
      </c>
      <c r="L3" s="513" t="s">
        <v>10</v>
      </c>
      <c r="N3" s="504"/>
      <c r="O3" s="504"/>
      <c r="P3" s="504"/>
      <c r="Q3" s="507" t="s">
        <v>0</v>
      </c>
      <c r="R3" s="507" t="s">
        <v>1</v>
      </c>
      <c r="S3" s="508" t="s">
        <v>2</v>
      </c>
      <c r="T3" s="514" t="s">
        <v>3</v>
      </c>
      <c r="U3" s="515" t="s">
        <v>11</v>
      </c>
      <c r="V3" s="515" t="s">
        <v>12</v>
      </c>
      <c r="W3" s="516" t="s">
        <v>13</v>
      </c>
      <c r="X3" s="517" t="s">
        <v>14</v>
      </c>
      <c r="Y3" s="518" t="s">
        <v>15</v>
      </c>
      <c r="Z3" s="519" t="s">
        <v>16</v>
      </c>
      <c r="AA3" s="517" t="s">
        <v>17</v>
      </c>
      <c r="AB3" s="517" t="s">
        <v>18</v>
      </c>
      <c r="AC3" s="517" t="s">
        <v>19</v>
      </c>
      <c r="AD3" s="517" t="s">
        <v>20</v>
      </c>
      <c r="AE3" s="517" t="s">
        <v>21</v>
      </c>
      <c r="AF3" s="520" t="s">
        <v>22</v>
      </c>
      <c r="AG3" s="521" t="s">
        <v>23</v>
      </c>
      <c r="AH3" s="517" t="s">
        <v>24</v>
      </c>
      <c r="AI3" s="521" t="s">
        <v>25</v>
      </c>
      <c r="AJ3" s="517" t="s">
        <v>26</v>
      </c>
      <c r="AK3" s="521" t="s">
        <v>27</v>
      </c>
      <c r="AL3" s="517" t="s">
        <v>28</v>
      </c>
      <c r="AM3" s="521" t="s">
        <v>29</v>
      </c>
      <c r="AN3" s="517" t="s">
        <v>30</v>
      </c>
      <c r="AO3" s="521" t="s">
        <v>31</v>
      </c>
      <c r="AP3" s="517" t="s">
        <v>32</v>
      </c>
      <c r="AQ3" s="521" t="s">
        <v>33</v>
      </c>
      <c r="AR3" s="517" t="s">
        <v>34</v>
      </c>
      <c r="AS3" s="522" t="s">
        <v>35</v>
      </c>
      <c r="AT3" s="517" t="s">
        <v>36</v>
      </c>
      <c r="AU3" s="522" t="s">
        <v>37</v>
      </c>
      <c r="AV3" s="520" t="s">
        <v>38</v>
      </c>
      <c r="AY3" s="504"/>
      <c r="AZ3" s="504"/>
      <c r="BA3" s="523" t="s">
        <v>39</v>
      </c>
      <c r="BB3" s="524" t="s">
        <v>40</v>
      </c>
      <c r="BC3" s="524" t="s">
        <v>41</v>
      </c>
      <c r="BD3" s="524" t="s">
        <v>42</v>
      </c>
      <c r="BE3" s="504"/>
      <c r="BF3" s="504"/>
      <c r="BG3" s="504"/>
      <c r="BH3" s="504"/>
      <c r="BI3" s="504"/>
      <c r="BJ3" s="504"/>
      <c r="BK3" s="525" t="s">
        <v>0</v>
      </c>
      <c r="BL3" s="525" t="s">
        <v>1</v>
      </c>
      <c r="BM3" s="525" t="s">
        <v>2</v>
      </c>
      <c r="BN3" s="526" t="s">
        <v>378</v>
      </c>
      <c r="BO3" s="526" t="s">
        <v>379</v>
      </c>
      <c r="BP3" s="526" t="s">
        <v>380</v>
      </c>
      <c r="BQ3" s="526" t="s">
        <v>381</v>
      </c>
      <c r="BR3" s="526" t="s">
        <v>382</v>
      </c>
      <c r="BS3" s="526" t="s">
        <v>383</v>
      </c>
      <c r="BT3" s="526" t="s">
        <v>384</v>
      </c>
      <c r="BU3" s="526" t="s">
        <v>385</v>
      </c>
    </row>
    <row r="4" spans="1:73" ht="9" thickBot="1" x14ac:dyDescent="0.2">
      <c r="A4" s="527" t="s">
        <v>43</v>
      </c>
      <c r="B4" s="527">
        <v>1</v>
      </c>
      <c r="C4" s="528">
        <f>B4+IF(A4="January",0,IF(A4="February",31,IF(A4="March",59,IF(A4="April",90,IF(A4="May",120,IF(A4="June",151,IF(A4="July",181,IF(A4="August",212,IF(A4="September",243,IF(A4="October",273,IF(A4="November",304,IF(A4="December",334,"Please Choose the Mounth "))))))))))))</f>
        <v>1</v>
      </c>
      <c r="D4" s="529">
        <f>INT(23.45*(SIN((360*((284+C4)/365))*PI()/180)))</f>
        <v>-24</v>
      </c>
      <c r="E4" s="530" t="s">
        <v>44</v>
      </c>
      <c r="F4" s="531">
        <v>9</v>
      </c>
      <c r="G4" s="531">
        <v>30</v>
      </c>
      <c r="H4" s="532">
        <v>0</v>
      </c>
      <c r="I4" s="510">
        <f>(F4+(G4/60)+(H4/3600))</f>
        <v>9.5</v>
      </c>
      <c r="J4" s="533">
        <f>(I4-I5)*15</f>
        <v>-37.5</v>
      </c>
      <c r="K4" s="534">
        <f>COS(RADIANS(J4))</f>
        <v>0.79335334029123517</v>
      </c>
      <c r="L4" s="534">
        <f>SIN(RADIANS(J4))</f>
        <v>-0.60876142900872066</v>
      </c>
      <c r="N4" s="504"/>
      <c r="O4" s="504"/>
      <c r="P4" s="504"/>
      <c r="Q4" s="535" t="s">
        <v>43</v>
      </c>
      <c r="R4" s="536">
        <v>1</v>
      </c>
      <c r="S4" s="537">
        <f>R4+IF(Q4="January",0,"Please Choose theDay ")</f>
        <v>1</v>
      </c>
      <c r="T4" s="538">
        <f>INT(23.45*(SIN((360*((284+S4)/365))*PI()/180)))</f>
        <v>-24</v>
      </c>
      <c r="U4" s="525">
        <f>COS(RADIANS(T4))</f>
        <v>0.91354545764260087</v>
      </c>
      <c r="V4" s="522">
        <f t="shared" ref="V4:V67" si="0">SIN(RADIANS(T4))</f>
        <v>-0.40673664307580021</v>
      </c>
      <c r="W4" s="522">
        <f>90-X4+T4</f>
        <v>32.742230555555558</v>
      </c>
      <c r="X4" s="512">
        <f>Sheet3!$C$26</f>
        <v>33.257769444444442</v>
      </c>
      <c r="Y4" s="512">
        <v>30</v>
      </c>
      <c r="Z4" s="512">
        <v>0</v>
      </c>
      <c r="AA4" s="512">
        <f>COS(RADIANS(X4))</f>
        <v>0.83621179828868641</v>
      </c>
      <c r="AB4" s="512">
        <f>SIN(RADIANS(X4))</f>
        <v>0.54840662687717512</v>
      </c>
      <c r="AC4" s="512">
        <f>COS(RADIANS(Y4))</f>
        <v>0.86602540378443871</v>
      </c>
      <c r="AD4" s="512">
        <f>SIN(RADIANS(Y4))</f>
        <v>0.49999999999999994</v>
      </c>
      <c r="AE4" s="512">
        <f>COS(RADIANS(Z4))</f>
        <v>1</v>
      </c>
      <c r="AF4" s="512">
        <f>SIN(RADIANS(Z4))</f>
        <v>0</v>
      </c>
      <c r="AG4" s="534">
        <f t="shared" ref="AG4:AG67" si="1">V4*AB4*AC4-V4*AA4*AD4*AE4+U4*AA4*AC4*0.79335334+U4*AB4*AD4*AE4*0.79335334+U4*AB4*V4*(-0.6088)</f>
        <v>0.82453586670069978</v>
      </c>
      <c r="AH4" s="539">
        <f t="shared" ref="AH4:AH67" si="2">1/AG4</f>
        <v>1.2128035181797523</v>
      </c>
      <c r="AI4" s="534">
        <f t="shared" ref="AI4:AI67" si="3">V4*AB4*AC4-V4*AA4*AD4*AE4+U4*AA4*AC4*0.923879533+U4*AB4*AD4*AE4*0.923879533+U4*AB4*V4*(-0.3827)</f>
        <v>0.89751175574960196</v>
      </c>
      <c r="AJ4" s="540">
        <f>1/AI4</f>
        <v>1.1141915340872608</v>
      </c>
      <c r="AK4" s="534">
        <f t="shared" ref="AK4:AK67" si="4">V4*AB4*AC4-V4*AA4*AD4*AE4+U4*AA4*AC4*0.991444861+U4*AB4*AD4*AE4*0.991444861+U4*AB4*V4*(-0.1305)</f>
        <v>0.90774451315390481</v>
      </c>
      <c r="AL4" s="540">
        <f>1/AK4</f>
        <v>1.1016315554754046</v>
      </c>
      <c r="AM4" s="534">
        <f t="shared" ref="AM4:AM67" si="5">V4*AB4*AC4-V4*AA4*AD4*AE4+U4*AA4*AC4*0.991444861+U4*AB4*AD4*AE4*0.991444861+U4*AB4*V4*0.13053</f>
        <v>0.85455370608442183</v>
      </c>
      <c r="AN4" s="540">
        <f>1/AM4</f>
        <v>1.1702014664262768</v>
      </c>
      <c r="AO4" s="534">
        <f t="shared" ref="AO4:AO67" si="6">V4*AB4*AC4-V4*AA4*AD4*AE4+U4*AA4*AC4*0.923879533+U4*AB4*AD4*AE4*0.923879533+U4*AB4*V4*0.38268</f>
        <v>0.74154815036002653</v>
      </c>
      <c r="AP4" s="540">
        <f>1/AO4</f>
        <v>1.3485300981662396</v>
      </c>
      <c r="AQ4" s="534">
        <f t="shared" ref="AQ4:AQ67" si="7">V4*AB4*AC4-V4*AA4*AD4*AE4+U4*AA4*AC4*0.79335334+U4*AB4*AD4*AE4*0.79335334+U4*AB4*V4*0.60876</f>
        <v>0.57643028858508216</v>
      </c>
      <c r="AR4" s="540">
        <f>1/AQ4</f>
        <v>1.7348151542394152</v>
      </c>
      <c r="AS4" s="534">
        <f t="shared" ref="AS4:AS67" si="8">V4*AB4*AC4-V4*AA4*AD4*AE4+U4*AA4*AC4*0.608761429+U4*AB4*AD4*AE4*0.608761429+U4*AB4*V4*0.79335</f>
        <v>0.3704552860385687</v>
      </c>
      <c r="AT4" s="540">
        <f>1/AS4</f>
        <v>2.6993811066739331</v>
      </c>
      <c r="AU4" s="534">
        <f t="shared" ref="AU4:AU67" si="9">V4*AB4*AC4-V4*AA4*AD4*AE4+U4*AA4*AC4*0.5+U4*AB4*AD4*AE4*0.5+U4*AB4*V4*0.866025404</f>
        <v>0.25644807393409585</v>
      </c>
      <c r="AV4" s="540">
        <f>1/AU4</f>
        <v>3.8994248802858555</v>
      </c>
      <c r="AY4" s="504"/>
      <c r="AZ4" s="504"/>
      <c r="BA4" s="541" t="s">
        <v>43</v>
      </c>
      <c r="BB4" s="542">
        <v>5.8000000000000003E-2</v>
      </c>
      <c r="BC4" s="542">
        <v>0.14199999999999999</v>
      </c>
      <c r="BD4" s="542">
        <v>1229.4749999999999</v>
      </c>
      <c r="BE4" s="504"/>
      <c r="BF4" s="504"/>
      <c r="BG4" s="504"/>
      <c r="BH4" s="504"/>
      <c r="BI4" s="504"/>
      <c r="BJ4" s="504"/>
      <c r="BK4" s="543" t="s">
        <v>43</v>
      </c>
      <c r="BL4" s="515">
        <v>1</v>
      </c>
      <c r="BM4" s="512">
        <v>1</v>
      </c>
      <c r="BN4" s="534">
        <f t="shared" ref="BN4:BN35" si="10">1353*(0.75^(AH4^0.679))</f>
        <v>974.70072545021299</v>
      </c>
      <c r="BO4" s="534">
        <f t="shared" ref="BO4:BO35" si="11">1353*(0.75^(AJ4^0.679))</f>
        <v>992.75245984959747</v>
      </c>
      <c r="BP4" s="534">
        <f t="shared" ref="BP4:BP35" si="12">1353*(0.75^(AL4^0.679))</f>
        <v>995.11208444213833</v>
      </c>
      <c r="BQ4" s="534">
        <f t="shared" ref="BQ4:BQ35" si="13">1353*(0.75^(AN4^0.679))</f>
        <v>982.3987107100138</v>
      </c>
      <c r="BR4" s="534">
        <f t="shared" ref="BR4:BR35" si="14">1353*(0.75^(AP4^0.679))</f>
        <v>951.11711762874609</v>
      </c>
      <c r="BS4" s="534">
        <f t="shared" ref="BS4:BS35" si="15">1353*(0.75^(AR4^0.679))</f>
        <v>890.60165538982938</v>
      </c>
      <c r="BT4" s="534">
        <f t="shared" ref="BT4:BT35" si="16">1353*(0.75^(AT4^0.679))</f>
        <v>769.29861723649299</v>
      </c>
      <c r="BU4" s="534">
        <f t="shared" ref="BU4:BU35" si="17">1353*(0.75^(AV4^0.679))</f>
        <v>655.43972199723396</v>
      </c>
    </row>
    <row r="5" spans="1:73" ht="9" thickBot="1" x14ac:dyDescent="0.2">
      <c r="A5" s="527" t="s">
        <v>45</v>
      </c>
      <c r="B5" s="527">
        <v>1</v>
      </c>
      <c r="C5" s="528">
        <f t="shared" ref="C5:C15" si="18">B5+IF(A5="January",0,IF(A5="February",31,IF(A5="March",59,IF(A5="April",90,IF(A5="May",120,IF(A5="June",151,IF(A5="July",181,IF(A5="August",212,IF(A5="September",243,IF(A5="October",273,IF(A5="November",304,IF(A5="December",334,"Please Choose the Mounth "))))))))))))</f>
        <v>32</v>
      </c>
      <c r="D5" s="529">
        <f t="shared" ref="D5:D15" si="19">INT(23.45*(SIN((360*((284+C5)/365))*PI()/180)))</f>
        <v>-18</v>
      </c>
      <c r="E5" s="534" t="s">
        <v>46</v>
      </c>
      <c r="F5" s="534">
        <v>12</v>
      </c>
      <c r="G5" s="534">
        <v>0</v>
      </c>
      <c r="H5" s="534">
        <v>0</v>
      </c>
      <c r="I5" s="534">
        <v>12</v>
      </c>
      <c r="J5" s="534"/>
      <c r="K5" s="544"/>
      <c r="L5" s="544"/>
      <c r="N5" s="504"/>
      <c r="O5" s="504"/>
      <c r="P5" s="504"/>
      <c r="Q5" s="535" t="s">
        <v>43</v>
      </c>
      <c r="R5" s="545">
        <v>2</v>
      </c>
      <c r="S5" s="537">
        <f>R5+IF(Q5="January",0,"Please Choose theDay ")</f>
        <v>2</v>
      </c>
      <c r="T5" s="538">
        <f t="shared" ref="T5:T68" si="20">INT(23.45*(SIN((360*((284+S5)/365))*PI()/180)))</f>
        <v>-23</v>
      </c>
      <c r="U5" s="525">
        <f t="shared" ref="U5:U68" si="21">COS(RADIANS(T5))</f>
        <v>0.92050485345244037</v>
      </c>
      <c r="V5" s="522">
        <f t="shared" si="0"/>
        <v>-0.39073112848927377</v>
      </c>
      <c r="W5" s="522">
        <f t="shared" ref="W5:W68" si="22">90-X5+T5</f>
        <v>33.742230555555558</v>
      </c>
      <c r="X5" s="512">
        <f>Sheet3!$C$26</f>
        <v>33.257769444444442</v>
      </c>
      <c r="Y5" s="512">
        <v>30</v>
      </c>
      <c r="Z5" s="512">
        <v>0</v>
      </c>
      <c r="AA5" s="512">
        <f t="shared" ref="AA5:AA68" si="23">COS(RADIANS(X5))</f>
        <v>0.83621179828868641</v>
      </c>
      <c r="AB5" s="512">
        <f t="shared" ref="AB5:AB68" si="24">SIN(RADIANS(X5))</f>
        <v>0.54840662687717512</v>
      </c>
      <c r="AC5" s="512">
        <f t="shared" ref="AC5:AC68" si="25">COS(RADIANS(Y5))</f>
        <v>0.86602540378443871</v>
      </c>
      <c r="AD5" s="512">
        <f t="shared" ref="AD5:AD68" si="26">SIN(RADIANS(Y5))</f>
        <v>0.49999999999999994</v>
      </c>
      <c r="AE5" s="512">
        <f t="shared" ref="AE5:AE68" si="27">COS(RADIANS(Z5))</f>
        <v>1</v>
      </c>
      <c r="AF5" s="512">
        <f t="shared" ref="AF5:AF68" si="28">SIN(RADIANS(Z5))</f>
        <v>0</v>
      </c>
      <c r="AG5" s="534">
        <f t="shared" si="1"/>
        <v>0.82698387690553599</v>
      </c>
      <c r="AH5" s="539">
        <f t="shared" si="2"/>
        <v>1.2092134174874938</v>
      </c>
      <c r="AI5" s="534">
        <f t="shared" si="3"/>
        <v>0.90234253035513801</v>
      </c>
      <c r="AJ5" s="540">
        <f t="shared" ref="AJ5:AJ68" si="29">1/AI5</f>
        <v>1.1082266061496919</v>
      </c>
      <c r="AK5" s="534">
        <f t="shared" si="4"/>
        <v>0.91469095625132546</v>
      </c>
      <c r="AL5" s="540">
        <f t="shared" ref="AL5:AL68" si="30">1/AK5</f>
        <v>1.0932654282472587</v>
      </c>
      <c r="AM5" s="534">
        <f t="shared" si="5"/>
        <v>0.86320400078119353</v>
      </c>
      <c r="AN5" s="540">
        <f t="shared" ref="AN5:AN68" si="31">1/AM5</f>
        <v>1.1584747048148607</v>
      </c>
      <c r="AO5" s="534">
        <f t="shared" si="6"/>
        <v>0.75137487921262713</v>
      </c>
      <c r="AP5" s="540">
        <f t="shared" ref="AP5:AP68" si="32">1/AO5</f>
        <v>1.3308935761173031</v>
      </c>
      <c r="AQ5" s="534">
        <f t="shared" si="7"/>
        <v>0.58682582035182995</v>
      </c>
      <c r="AR5" s="540">
        <f t="shared" ref="AR5:AR68" si="33">1/AQ5</f>
        <v>1.7040831628718254</v>
      </c>
      <c r="AS5" s="534">
        <f t="shared" si="8"/>
        <v>0.38077314152009178</v>
      </c>
      <c r="AT5" s="540">
        <f t="shared" ref="AT5:AT68" si="34">1/AS5</f>
        <v>2.6262356530922344</v>
      </c>
      <c r="AU5" s="534">
        <f t="shared" si="9"/>
        <v>0.26648462142582696</v>
      </c>
      <c r="AV5" s="540">
        <f t="shared" ref="AV5:AV68" si="35">1/AU5</f>
        <v>3.7525617600351429</v>
      </c>
      <c r="AY5" s="504"/>
      <c r="AZ5" s="504"/>
      <c r="BA5" s="541" t="s">
        <v>45</v>
      </c>
      <c r="BB5" s="542">
        <v>0.06</v>
      </c>
      <c r="BC5" s="542">
        <v>0.14399999999999999</v>
      </c>
      <c r="BD5" s="542">
        <v>1213.713</v>
      </c>
      <c r="BE5" s="504"/>
      <c r="BF5" s="504"/>
      <c r="BG5" s="504"/>
      <c r="BH5" s="504"/>
      <c r="BI5" s="504"/>
      <c r="BJ5" s="504"/>
      <c r="BK5" s="543" t="s">
        <v>43</v>
      </c>
      <c r="BL5" s="515">
        <v>2</v>
      </c>
      <c r="BM5" s="512">
        <v>2</v>
      </c>
      <c r="BN5" s="534">
        <f t="shared" si="10"/>
        <v>975.34372922982902</v>
      </c>
      <c r="BO5" s="534">
        <f t="shared" si="11"/>
        <v>993.87131312443626</v>
      </c>
      <c r="BP5" s="534">
        <f t="shared" si="12"/>
        <v>996.69173362329116</v>
      </c>
      <c r="BQ5" s="534">
        <f t="shared" si="13"/>
        <v>984.54412726147098</v>
      </c>
      <c r="BR5" s="534">
        <f t="shared" si="14"/>
        <v>954.10484811834158</v>
      </c>
      <c r="BS5" s="534">
        <f t="shared" si="15"/>
        <v>895.10562136255044</v>
      </c>
      <c r="BT5" s="534">
        <f t="shared" si="16"/>
        <v>777.3673285220458</v>
      </c>
      <c r="BU5" s="534">
        <f t="shared" si="17"/>
        <v>667.77742408200493</v>
      </c>
    </row>
    <row r="6" spans="1:73" ht="9" thickBot="1" x14ac:dyDescent="0.2">
      <c r="A6" s="527" t="s">
        <v>47</v>
      </c>
      <c r="B6" s="527">
        <v>1</v>
      </c>
      <c r="C6" s="528">
        <f t="shared" si="18"/>
        <v>60</v>
      </c>
      <c r="D6" s="529">
        <f t="shared" si="19"/>
        <v>-9</v>
      </c>
      <c r="E6" s="530" t="s">
        <v>44</v>
      </c>
      <c r="F6" s="531">
        <v>10</v>
      </c>
      <c r="G6" s="531">
        <v>30</v>
      </c>
      <c r="H6" s="532">
        <v>0</v>
      </c>
      <c r="I6" s="510">
        <f>(F6+(G6/60)+(H6/3600))</f>
        <v>10.5</v>
      </c>
      <c r="J6" s="533">
        <f>(I6-I7)*15</f>
        <v>-22.5</v>
      </c>
      <c r="K6" s="534">
        <f t="shared" ref="K6:K18" si="36">COS(RADIANS(J6))</f>
        <v>0.92387953251128674</v>
      </c>
      <c r="L6" s="534">
        <f t="shared" ref="L6:L16" si="37">SIN(RADIANS(J6))</f>
        <v>-0.38268343236508978</v>
      </c>
      <c r="N6" s="504"/>
      <c r="O6" s="504"/>
      <c r="P6" s="504"/>
      <c r="Q6" s="535" t="s">
        <v>43</v>
      </c>
      <c r="R6" s="545">
        <v>3</v>
      </c>
      <c r="S6" s="537">
        <f t="shared" ref="S6:S34" si="38">R6+IF(Q6="January",0,"Please Choose theDay ")</f>
        <v>3</v>
      </c>
      <c r="T6" s="538">
        <f t="shared" si="20"/>
        <v>-23</v>
      </c>
      <c r="U6" s="525">
        <f t="shared" si="21"/>
        <v>0.92050485345244037</v>
      </c>
      <c r="V6" s="522">
        <f t="shared" si="0"/>
        <v>-0.39073112848927377</v>
      </c>
      <c r="W6" s="522">
        <f t="shared" si="22"/>
        <v>33.742230555555558</v>
      </c>
      <c r="X6" s="512">
        <f>Sheet3!$C$26</f>
        <v>33.257769444444442</v>
      </c>
      <c r="Y6" s="512">
        <v>30</v>
      </c>
      <c r="Z6" s="512">
        <v>0</v>
      </c>
      <c r="AA6" s="512">
        <f t="shared" si="23"/>
        <v>0.83621179828868641</v>
      </c>
      <c r="AB6" s="512">
        <f t="shared" si="24"/>
        <v>0.54840662687717512</v>
      </c>
      <c r="AC6" s="512">
        <f t="shared" si="25"/>
        <v>0.86602540378443871</v>
      </c>
      <c r="AD6" s="512">
        <f t="shared" si="26"/>
        <v>0.49999999999999994</v>
      </c>
      <c r="AE6" s="512">
        <f t="shared" si="27"/>
        <v>1</v>
      </c>
      <c r="AF6" s="512">
        <f t="shared" si="28"/>
        <v>0</v>
      </c>
      <c r="AG6" s="534">
        <f t="shared" si="1"/>
        <v>0.82698387690553599</v>
      </c>
      <c r="AH6" s="539">
        <f t="shared" si="2"/>
        <v>1.2092134174874938</v>
      </c>
      <c r="AI6" s="534">
        <f t="shared" si="3"/>
        <v>0.90234253035513801</v>
      </c>
      <c r="AJ6" s="540">
        <f t="shared" si="29"/>
        <v>1.1082266061496919</v>
      </c>
      <c r="AK6" s="534">
        <f t="shared" si="4"/>
        <v>0.91469095625132546</v>
      </c>
      <c r="AL6" s="540">
        <f t="shared" si="30"/>
        <v>1.0932654282472587</v>
      </c>
      <c r="AM6" s="534">
        <f t="shared" si="5"/>
        <v>0.86320400078119353</v>
      </c>
      <c r="AN6" s="540">
        <f t="shared" si="31"/>
        <v>1.1584747048148607</v>
      </c>
      <c r="AO6" s="534">
        <f t="shared" si="6"/>
        <v>0.75137487921262713</v>
      </c>
      <c r="AP6" s="540">
        <f t="shared" si="32"/>
        <v>1.3308935761173031</v>
      </c>
      <c r="AQ6" s="534">
        <f t="shared" si="7"/>
        <v>0.58682582035182995</v>
      </c>
      <c r="AR6" s="540">
        <f t="shared" si="33"/>
        <v>1.7040831628718254</v>
      </c>
      <c r="AS6" s="534">
        <f t="shared" si="8"/>
        <v>0.38077314152009178</v>
      </c>
      <c r="AT6" s="540">
        <f t="shared" si="34"/>
        <v>2.6262356530922344</v>
      </c>
      <c r="AU6" s="534">
        <f t="shared" si="9"/>
        <v>0.26648462142582696</v>
      </c>
      <c r="AV6" s="540">
        <f t="shared" si="35"/>
        <v>3.7525617600351429</v>
      </c>
      <c r="AY6" s="504"/>
      <c r="AZ6" s="504"/>
      <c r="BA6" s="541" t="s">
        <v>47</v>
      </c>
      <c r="BB6" s="542">
        <v>7.0999999999999994E-2</v>
      </c>
      <c r="BC6" s="542">
        <v>0.156</v>
      </c>
      <c r="BD6" s="542">
        <v>1185.3399999999999</v>
      </c>
      <c r="BE6" s="504"/>
      <c r="BF6" s="504"/>
      <c r="BG6" s="504"/>
      <c r="BH6" s="504"/>
      <c r="BI6" s="504"/>
      <c r="BJ6" s="504"/>
      <c r="BK6" s="543" t="s">
        <v>43</v>
      </c>
      <c r="BL6" s="515">
        <v>3</v>
      </c>
      <c r="BM6" s="512">
        <v>3</v>
      </c>
      <c r="BN6" s="534">
        <f t="shared" si="10"/>
        <v>975.34372922982902</v>
      </c>
      <c r="BO6" s="534">
        <f t="shared" si="11"/>
        <v>993.87131312443626</v>
      </c>
      <c r="BP6" s="534">
        <f t="shared" si="12"/>
        <v>996.69173362329116</v>
      </c>
      <c r="BQ6" s="534">
        <f t="shared" si="13"/>
        <v>984.54412726147098</v>
      </c>
      <c r="BR6" s="534">
        <f t="shared" si="14"/>
        <v>954.10484811834158</v>
      </c>
      <c r="BS6" s="534">
        <f t="shared" si="15"/>
        <v>895.10562136255044</v>
      </c>
      <c r="BT6" s="534">
        <f t="shared" si="16"/>
        <v>777.3673285220458</v>
      </c>
      <c r="BU6" s="534">
        <f t="shared" si="17"/>
        <v>667.77742408200493</v>
      </c>
    </row>
    <row r="7" spans="1:73" ht="9" thickBot="1" x14ac:dyDescent="0.2">
      <c r="A7" s="527" t="s">
        <v>48</v>
      </c>
      <c r="B7" s="527">
        <v>1</v>
      </c>
      <c r="C7" s="528">
        <f t="shared" si="18"/>
        <v>91</v>
      </c>
      <c r="D7" s="529">
        <f t="shared" si="19"/>
        <v>4</v>
      </c>
      <c r="E7" s="534" t="s">
        <v>46</v>
      </c>
      <c r="F7" s="534">
        <v>12</v>
      </c>
      <c r="G7" s="534">
        <v>0</v>
      </c>
      <c r="H7" s="534">
        <v>0</v>
      </c>
      <c r="I7" s="546">
        <f>(F7+(G7/60))</f>
        <v>12</v>
      </c>
      <c r="J7" s="534"/>
      <c r="K7" s="544"/>
      <c r="L7" s="544"/>
      <c r="N7" s="504"/>
      <c r="O7" s="504"/>
      <c r="P7" s="504"/>
      <c r="Q7" s="535" t="s">
        <v>43</v>
      </c>
      <c r="R7" s="536">
        <v>4</v>
      </c>
      <c r="S7" s="537">
        <f t="shared" si="38"/>
        <v>4</v>
      </c>
      <c r="T7" s="538">
        <f t="shared" si="20"/>
        <v>-23</v>
      </c>
      <c r="U7" s="525">
        <f t="shared" si="21"/>
        <v>0.92050485345244037</v>
      </c>
      <c r="V7" s="522">
        <f t="shared" si="0"/>
        <v>-0.39073112848927377</v>
      </c>
      <c r="W7" s="522">
        <f t="shared" si="22"/>
        <v>33.742230555555558</v>
      </c>
      <c r="X7" s="512">
        <f>Sheet3!$C$26</f>
        <v>33.257769444444442</v>
      </c>
      <c r="Y7" s="512">
        <v>30</v>
      </c>
      <c r="Z7" s="512">
        <v>0</v>
      </c>
      <c r="AA7" s="512">
        <f t="shared" si="23"/>
        <v>0.83621179828868641</v>
      </c>
      <c r="AB7" s="512">
        <f t="shared" si="24"/>
        <v>0.54840662687717512</v>
      </c>
      <c r="AC7" s="512">
        <f t="shared" si="25"/>
        <v>0.86602540378443871</v>
      </c>
      <c r="AD7" s="512">
        <f t="shared" si="26"/>
        <v>0.49999999999999994</v>
      </c>
      <c r="AE7" s="512">
        <f t="shared" si="27"/>
        <v>1</v>
      </c>
      <c r="AF7" s="512">
        <f t="shared" si="28"/>
        <v>0</v>
      </c>
      <c r="AG7" s="534">
        <f t="shared" si="1"/>
        <v>0.82698387690553599</v>
      </c>
      <c r="AH7" s="539">
        <f t="shared" si="2"/>
        <v>1.2092134174874938</v>
      </c>
      <c r="AI7" s="534">
        <f t="shared" si="3"/>
        <v>0.90234253035513801</v>
      </c>
      <c r="AJ7" s="540">
        <f t="shared" si="29"/>
        <v>1.1082266061496919</v>
      </c>
      <c r="AK7" s="534">
        <f t="shared" si="4"/>
        <v>0.91469095625132546</v>
      </c>
      <c r="AL7" s="540">
        <f t="shared" si="30"/>
        <v>1.0932654282472587</v>
      </c>
      <c r="AM7" s="534">
        <f t="shared" si="5"/>
        <v>0.86320400078119353</v>
      </c>
      <c r="AN7" s="540">
        <f t="shared" si="31"/>
        <v>1.1584747048148607</v>
      </c>
      <c r="AO7" s="534">
        <f t="shared" si="6"/>
        <v>0.75137487921262713</v>
      </c>
      <c r="AP7" s="540">
        <f t="shared" si="32"/>
        <v>1.3308935761173031</v>
      </c>
      <c r="AQ7" s="534">
        <f t="shared" si="7"/>
        <v>0.58682582035182995</v>
      </c>
      <c r="AR7" s="540">
        <f t="shared" si="33"/>
        <v>1.7040831628718254</v>
      </c>
      <c r="AS7" s="534">
        <f t="shared" si="8"/>
        <v>0.38077314152009178</v>
      </c>
      <c r="AT7" s="540">
        <f t="shared" si="34"/>
        <v>2.6262356530922344</v>
      </c>
      <c r="AU7" s="534">
        <f t="shared" si="9"/>
        <v>0.26648462142582696</v>
      </c>
      <c r="AV7" s="540">
        <f t="shared" si="35"/>
        <v>3.7525617600351429</v>
      </c>
      <c r="AY7" s="504"/>
      <c r="AZ7" s="504"/>
      <c r="BA7" s="541" t="s">
        <v>48</v>
      </c>
      <c r="BB7" s="542">
        <v>9.7000000000000003E-2</v>
      </c>
      <c r="BC7" s="542">
        <v>0.18</v>
      </c>
      <c r="BD7" s="542">
        <v>1134.9000000000001</v>
      </c>
      <c r="BE7" s="504"/>
      <c r="BF7" s="504"/>
      <c r="BG7" s="504"/>
      <c r="BH7" s="504"/>
      <c r="BI7" s="504"/>
      <c r="BJ7" s="504"/>
      <c r="BK7" s="543" t="s">
        <v>43</v>
      </c>
      <c r="BL7" s="515">
        <v>4</v>
      </c>
      <c r="BM7" s="512">
        <v>4</v>
      </c>
      <c r="BN7" s="534">
        <f t="shared" si="10"/>
        <v>975.34372922982902</v>
      </c>
      <c r="BO7" s="534">
        <f t="shared" si="11"/>
        <v>993.87131312443626</v>
      </c>
      <c r="BP7" s="534">
        <f t="shared" si="12"/>
        <v>996.69173362329116</v>
      </c>
      <c r="BQ7" s="534">
        <f t="shared" si="13"/>
        <v>984.54412726147098</v>
      </c>
      <c r="BR7" s="534">
        <f t="shared" si="14"/>
        <v>954.10484811834158</v>
      </c>
      <c r="BS7" s="534">
        <f t="shared" si="15"/>
        <v>895.10562136255044</v>
      </c>
      <c r="BT7" s="534">
        <f t="shared" si="16"/>
        <v>777.3673285220458</v>
      </c>
      <c r="BU7" s="534">
        <f t="shared" si="17"/>
        <v>667.77742408200493</v>
      </c>
    </row>
    <row r="8" spans="1:73" ht="9" thickBot="1" x14ac:dyDescent="0.2">
      <c r="A8" s="527" t="s">
        <v>49</v>
      </c>
      <c r="B8" s="527">
        <v>1</v>
      </c>
      <c r="C8" s="528">
        <f t="shared" si="18"/>
        <v>121</v>
      </c>
      <c r="D8" s="529">
        <f t="shared" si="19"/>
        <v>14</v>
      </c>
      <c r="E8" s="530" t="s">
        <v>44</v>
      </c>
      <c r="F8" s="531">
        <v>11</v>
      </c>
      <c r="G8" s="531">
        <v>30</v>
      </c>
      <c r="H8" s="532">
        <v>0</v>
      </c>
      <c r="I8" s="510">
        <f>(F8+(G8/60)+(H8/3600))</f>
        <v>11.5</v>
      </c>
      <c r="J8" s="533">
        <f>(I8-I9)*15</f>
        <v>-7.5</v>
      </c>
      <c r="K8" s="534">
        <f t="shared" si="36"/>
        <v>0.99144486137381038</v>
      </c>
      <c r="L8" s="534">
        <f t="shared" si="37"/>
        <v>-0.13052619222005157</v>
      </c>
      <c r="N8" s="504"/>
      <c r="O8" s="504"/>
      <c r="P8" s="504"/>
      <c r="Q8" s="535" t="s">
        <v>43</v>
      </c>
      <c r="R8" s="545">
        <v>5</v>
      </c>
      <c r="S8" s="537">
        <f t="shared" si="38"/>
        <v>5</v>
      </c>
      <c r="T8" s="538">
        <f t="shared" si="20"/>
        <v>-23</v>
      </c>
      <c r="U8" s="525">
        <f t="shared" si="21"/>
        <v>0.92050485345244037</v>
      </c>
      <c r="V8" s="522">
        <f t="shared" si="0"/>
        <v>-0.39073112848927377</v>
      </c>
      <c r="W8" s="522">
        <f t="shared" si="22"/>
        <v>33.742230555555558</v>
      </c>
      <c r="X8" s="512">
        <f>Sheet3!$C$26</f>
        <v>33.257769444444442</v>
      </c>
      <c r="Y8" s="512">
        <v>30</v>
      </c>
      <c r="Z8" s="512">
        <v>0</v>
      </c>
      <c r="AA8" s="512">
        <f t="shared" si="23"/>
        <v>0.83621179828868641</v>
      </c>
      <c r="AB8" s="512">
        <f t="shared" si="24"/>
        <v>0.54840662687717512</v>
      </c>
      <c r="AC8" s="512">
        <f t="shared" si="25"/>
        <v>0.86602540378443871</v>
      </c>
      <c r="AD8" s="512">
        <f t="shared" si="26"/>
        <v>0.49999999999999994</v>
      </c>
      <c r="AE8" s="512">
        <f t="shared" si="27"/>
        <v>1</v>
      </c>
      <c r="AF8" s="512">
        <f t="shared" si="28"/>
        <v>0</v>
      </c>
      <c r="AG8" s="534">
        <f t="shared" si="1"/>
        <v>0.82698387690553599</v>
      </c>
      <c r="AH8" s="539">
        <f t="shared" si="2"/>
        <v>1.2092134174874938</v>
      </c>
      <c r="AI8" s="534">
        <f t="shared" si="3"/>
        <v>0.90234253035513801</v>
      </c>
      <c r="AJ8" s="540">
        <f t="shared" si="29"/>
        <v>1.1082266061496919</v>
      </c>
      <c r="AK8" s="534">
        <f t="shared" si="4"/>
        <v>0.91469095625132546</v>
      </c>
      <c r="AL8" s="540">
        <f t="shared" si="30"/>
        <v>1.0932654282472587</v>
      </c>
      <c r="AM8" s="534">
        <f t="shared" si="5"/>
        <v>0.86320400078119353</v>
      </c>
      <c r="AN8" s="540">
        <f t="shared" si="31"/>
        <v>1.1584747048148607</v>
      </c>
      <c r="AO8" s="534">
        <f t="shared" si="6"/>
        <v>0.75137487921262713</v>
      </c>
      <c r="AP8" s="540">
        <f t="shared" si="32"/>
        <v>1.3308935761173031</v>
      </c>
      <c r="AQ8" s="534">
        <f t="shared" si="7"/>
        <v>0.58682582035182995</v>
      </c>
      <c r="AR8" s="540">
        <f t="shared" si="33"/>
        <v>1.7040831628718254</v>
      </c>
      <c r="AS8" s="534">
        <f t="shared" si="8"/>
        <v>0.38077314152009178</v>
      </c>
      <c r="AT8" s="540">
        <f t="shared" si="34"/>
        <v>2.6262356530922344</v>
      </c>
      <c r="AU8" s="534">
        <f t="shared" si="9"/>
        <v>0.26648462142582696</v>
      </c>
      <c r="AV8" s="540">
        <f t="shared" si="35"/>
        <v>3.7525617600351429</v>
      </c>
      <c r="AY8" s="504"/>
      <c r="AZ8" s="504"/>
      <c r="BA8" s="541" t="s">
        <v>49</v>
      </c>
      <c r="BB8" s="542">
        <v>0.121</v>
      </c>
      <c r="BC8" s="542">
        <v>0.19600000000000001</v>
      </c>
      <c r="BD8" s="542">
        <v>1103.375</v>
      </c>
      <c r="BE8" s="504"/>
      <c r="BF8" s="504"/>
      <c r="BG8" s="504"/>
      <c r="BH8" s="504"/>
      <c r="BI8" s="504"/>
      <c r="BJ8" s="504"/>
      <c r="BK8" s="543" t="s">
        <v>43</v>
      </c>
      <c r="BL8" s="515">
        <v>5</v>
      </c>
      <c r="BM8" s="512">
        <v>5</v>
      </c>
      <c r="BN8" s="534">
        <f t="shared" si="10"/>
        <v>975.34372922982902</v>
      </c>
      <c r="BO8" s="534">
        <f t="shared" si="11"/>
        <v>993.87131312443626</v>
      </c>
      <c r="BP8" s="534">
        <f t="shared" si="12"/>
        <v>996.69173362329116</v>
      </c>
      <c r="BQ8" s="534">
        <f t="shared" si="13"/>
        <v>984.54412726147098</v>
      </c>
      <c r="BR8" s="534">
        <f t="shared" si="14"/>
        <v>954.10484811834158</v>
      </c>
      <c r="BS8" s="534">
        <f t="shared" si="15"/>
        <v>895.10562136255044</v>
      </c>
      <c r="BT8" s="534">
        <f t="shared" si="16"/>
        <v>777.3673285220458</v>
      </c>
      <c r="BU8" s="534">
        <f t="shared" si="17"/>
        <v>667.77742408200493</v>
      </c>
    </row>
    <row r="9" spans="1:73" ht="9" thickBot="1" x14ac:dyDescent="0.2">
      <c r="A9" s="527" t="s">
        <v>50</v>
      </c>
      <c r="B9" s="527">
        <v>1</v>
      </c>
      <c r="C9" s="528">
        <f t="shared" si="18"/>
        <v>152</v>
      </c>
      <c r="D9" s="529">
        <f t="shared" si="19"/>
        <v>22</v>
      </c>
      <c r="E9" s="534" t="s">
        <v>46</v>
      </c>
      <c r="F9" s="534">
        <v>12</v>
      </c>
      <c r="G9" s="534">
        <v>0</v>
      </c>
      <c r="H9" s="534">
        <v>0</v>
      </c>
      <c r="I9" s="546">
        <f>(F9+(G9/60))</f>
        <v>12</v>
      </c>
      <c r="J9" s="534"/>
      <c r="K9" s="544"/>
      <c r="L9" s="544"/>
      <c r="N9" s="504"/>
      <c r="O9" s="504"/>
      <c r="P9" s="504"/>
      <c r="Q9" s="535" t="s">
        <v>43</v>
      </c>
      <c r="R9" s="536">
        <v>6</v>
      </c>
      <c r="S9" s="537">
        <f t="shared" si="38"/>
        <v>6</v>
      </c>
      <c r="T9" s="538">
        <f t="shared" si="20"/>
        <v>-23</v>
      </c>
      <c r="U9" s="525">
        <f t="shared" si="21"/>
        <v>0.92050485345244037</v>
      </c>
      <c r="V9" s="522">
        <f t="shared" si="0"/>
        <v>-0.39073112848927377</v>
      </c>
      <c r="W9" s="522">
        <f t="shared" si="22"/>
        <v>33.742230555555558</v>
      </c>
      <c r="X9" s="512">
        <f>Sheet3!$C$26</f>
        <v>33.257769444444442</v>
      </c>
      <c r="Y9" s="512">
        <v>30</v>
      </c>
      <c r="Z9" s="512">
        <v>0</v>
      </c>
      <c r="AA9" s="512">
        <f t="shared" si="23"/>
        <v>0.83621179828868641</v>
      </c>
      <c r="AB9" s="512">
        <f t="shared" si="24"/>
        <v>0.54840662687717512</v>
      </c>
      <c r="AC9" s="512">
        <f t="shared" si="25"/>
        <v>0.86602540378443871</v>
      </c>
      <c r="AD9" s="512">
        <f t="shared" si="26"/>
        <v>0.49999999999999994</v>
      </c>
      <c r="AE9" s="512">
        <f t="shared" si="27"/>
        <v>1</v>
      </c>
      <c r="AF9" s="512">
        <f t="shared" si="28"/>
        <v>0</v>
      </c>
      <c r="AG9" s="534">
        <f t="shared" si="1"/>
        <v>0.82698387690553599</v>
      </c>
      <c r="AH9" s="539">
        <f t="shared" si="2"/>
        <v>1.2092134174874938</v>
      </c>
      <c r="AI9" s="534">
        <f t="shared" si="3"/>
        <v>0.90234253035513801</v>
      </c>
      <c r="AJ9" s="540">
        <f t="shared" si="29"/>
        <v>1.1082266061496919</v>
      </c>
      <c r="AK9" s="534">
        <f t="shared" si="4"/>
        <v>0.91469095625132546</v>
      </c>
      <c r="AL9" s="540">
        <f t="shared" si="30"/>
        <v>1.0932654282472587</v>
      </c>
      <c r="AM9" s="534">
        <f t="shared" si="5"/>
        <v>0.86320400078119353</v>
      </c>
      <c r="AN9" s="540">
        <f t="shared" si="31"/>
        <v>1.1584747048148607</v>
      </c>
      <c r="AO9" s="534">
        <f t="shared" si="6"/>
        <v>0.75137487921262713</v>
      </c>
      <c r="AP9" s="540">
        <f t="shared" si="32"/>
        <v>1.3308935761173031</v>
      </c>
      <c r="AQ9" s="534">
        <f t="shared" si="7"/>
        <v>0.58682582035182995</v>
      </c>
      <c r="AR9" s="540">
        <f t="shared" si="33"/>
        <v>1.7040831628718254</v>
      </c>
      <c r="AS9" s="534">
        <f t="shared" si="8"/>
        <v>0.38077314152009178</v>
      </c>
      <c r="AT9" s="540">
        <f t="shared" si="34"/>
        <v>2.6262356530922344</v>
      </c>
      <c r="AU9" s="534">
        <f t="shared" si="9"/>
        <v>0.26648462142582696</v>
      </c>
      <c r="AV9" s="540">
        <f t="shared" si="35"/>
        <v>3.7525617600351429</v>
      </c>
      <c r="AY9" s="504"/>
      <c r="AZ9" s="504"/>
      <c r="BA9" s="541" t="s">
        <v>50</v>
      </c>
      <c r="BB9" s="542">
        <v>0.13400000000000001</v>
      </c>
      <c r="BC9" s="542">
        <v>0.20499999999999999</v>
      </c>
      <c r="BD9" s="542">
        <v>1087.6130000000001</v>
      </c>
      <c r="BE9" s="504"/>
      <c r="BF9" s="504"/>
      <c r="BG9" s="504"/>
      <c r="BH9" s="504"/>
      <c r="BI9" s="504"/>
      <c r="BJ9" s="504"/>
      <c r="BK9" s="543" t="s">
        <v>43</v>
      </c>
      <c r="BL9" s="515">
        <v>6</v>
      </c>
      <c r="BM9" s="512">
        <v>6</v>
      </c>
      <c r="BN9" s="534">
        <f t="shared" si="10"/>
        <v>975.34372922982902</v>
      </c>
      <c r="BO9" s="534">
        <f t="shared" si="11"/>
        <v>993.87131312443626</v>
      </c>
      <c r="BP9" s="534">
        <f t="shared" si="12"/>
        <v>996.69173362329116</v>
      </c>
      <c r="BQ9" s="534">
        <f t="shared" si="13"/>
        <v>984.54412726147098</v>
      </c>
      <c r="BR9" s="534">
        <f t="shared" si="14"/>
        <v>954.10484811834158</v>
      </c>
      <c r="BS9" s="534">
        <f t="shared" si="15"/>
        <v>895.10562136255044</v>
      </c>
      <c r="BT9" s="534">
        <f t="shared" si="16"/>
        <v>777.3673285220458</v>
      </c>
      <c r="BU9" s="534">
        <f t="shared" si="17"/>
        <v>667.77742408200493</v>
      </c>
    </row>
    <row r="10" spans="1:73" ht="9" thickBot="1" x14ac:dyDescent="0.2">
      <c r="A10" s="527" t="s">
        <v>51</v>
      </c>
      <c r="B10" s="527">
        <v>1</v>
      </c>
      <c r="C10" s="528">
        <f t="shared" si="18"/>
        <v>182</v>
      </c>
      <c r="D10" s="529">
        <f t="shared" si="19"/>
        <v>23</v>
      </c>
      <c r="E10" s="530" t="s">
        <v>44</v>
      </c>
      <c r="F10" s="531">
        <v>12</v>
      </c>
      <c r="G10" s="531">
        <v>30</v>
      </c>
      <c r="H10" s="532">
        <v>0</v>
      </c>
      <c r="I10" s="510">
        <f>(F10+(G10/60)+(H10/3600))</f>
        <v>12.5</v>
      </c>
      <c r="J10" s="533">
        <f>(I10-I11)*15</f>
        <v>7.5</v>
      </c>
      <c r="K10" s="534">
        <f t="shared" si="36"/>
        <v>0.99144486137381038</v>
      </c>
      <c r="L10" s="534">
        <f t="shared" si="37"/>
        <v>0.13052619222005157</v>
      </c>
      <c r="N10" s="504"/>
      <c r="O10" s="504"/>
      <c r="P10" s="504"/>
      <c r="Q10" s="535" t="s">
        <v>43</v>
      </c>
      <c r="R10" s="545">
        <v>7</v>
      </c>
      <c r="S10" s="537">
        <f t="shared" si="38"/>
        <v>7</v>
      </c>
      <c r="T10" s="538">
        <f t="shared" si="20"/>
        <v>-23</v>
      </c>
      <c r="U10" s="525">
        <f t="shared" si="21"/>
        <v>0.92050485345244037</v>
      </c>
      <c r="V10" s="522">
        <f t="shared" si="0"/>
        <v>-0.39073112848927377</v>
      </c>
      <c r="W10" s="522">
        <f t="shared" si="22"/>
        <v>33.742230555555558</v>
      </c>
      <c r="X10" s="512">
        <f>Sheet3!$C$26</f>
        <v>33.257769444444442</v>
      </c>
      <c r="Y10" s="512">
        <v>30</v>
      </c>
      <c r="Z10" s="512">
        <v>0</v>
      </c>
      <c r="AA10" s="512">
        <f t="shared" si="23"/>
        <v>0.83621179828868641</v>
      </c>
      <c r="AB10" s="512">
        <f t="shared" si="24"/>
        <v>0.54840662687717512</v>
      </c>
      <c r="AC10" s="512">
        <f t="shared" si="25"/>
        <v>0.86602540378443871</v>
      </c>
      <c r="AD10" s="512">
        <f t="shared" si="26"/>
        <v>0.49999999999999994</v>
      </c>
      <c r="AE10" s="512">
        <f t="shared" si="27"/>
        <v>1</v>
      </c>
      <c r="AF10" s="512">
        <f t="shared" si="28"/>
        <v>0</v>
      </c>
      <c r="AG10" s="534">
        <f t="shared" si="1"/>
        <v>0.82698387690553599</v>
      </c>
      <c r="AH10" s="539">
        <f t="shared" si="2"/>
        <v>1.2092134174874938</v>
      </c>
      <c r="AI10" s="534">
        <f t="shared" si="3"/>
        <v>0.90234253035513801</v>
      </c>
      <c r="AJ10" s="540">
        <f t="shared" si="29"/>
        <v>1.1082266061496919</v>
      </c>
      <c r="AK10" s="534">
        <f t="shared" si="4"/>
        <v>0.91469095625132546</v>
      </c>
      <c r="AL10" s="540">
        <f t="shared" si="30"/>
        <v>1.0932654282472587</v>
      </c>
      <c r="AM10" s="534">
        <f t="shared" si="5"/>
        <v>0.86320400078119353</v>
      </c>
      <c r="AN10" s="540">
        <f t="shared" si="31"/>
        <v>1.1584747048148607</v>
      </c>
      <c r="AO10" s="534">
        <f t="shared" si="6"/>
        <v>0.75137487921262713</v>
      </c>
      <c r="AP10" s="540">
        <f t="shared" si="32"/>
        <v>1.3308935761173031</v>
      </c>
      <c r="AQ10" s="534">
        <f t="shared" si="7"/>
        <v>0.58682582035182995</v>
      </c>
      <c r="AR10" s="540">
        <f t="shared" si="33"/>
        <v>1.7040831628718254</v>
      </c>
      <c r="AS10" s="534">
        <f t="shared" si="8"/>
        <v>0.38077314152009178</v>
      </c>
      <c r="AT10" s="540">
        <f t="shared" si="34"/>
        <v>2.6262356530922344</v>
      </c>
      <c r="AU10" s="534">
        <f t="shared" si="9"/>
        <v>0.26648462142582696</v>
      </c>
      <c r="AV10" s="540">
        <f t="shared" si="35"/>
        <v>3.7525617600351429</v>
      </c>
      <c r="AY10" s="504"/>
      <c r="AZ10" s="504"/>
      <c r="BA10" s="541" t="s">
        <v>51</v>
      </c>
      <c r="BB10" s="542">
        <v>0.13600000000000001</v>
      </c>
      <c r="BC10" s="542">
        <v>0.20699999999999999</v>
      </c>
      <c r="BD10" s="542">
        <v>1084.46</v>
      </c>
      <c r="BE10" s="504"/>
      <c r="BF10" s="504"/>
      <c r="BG10" s="504"/>
      <c r="BH10" s="504"/>
      <c r="BI10" s="504"/>
      <c r="BJ10" s="504"/>
      <c r="BK10" s="543" t="s">
        <v>43</v>
      </c>
      <c r="BL10" s="515">
        <v>7</v>
      </c>
      <c r="BM10" s="512">
        <v>7</v>
      </c>
      <c r="BN10" s="534">
        <f t="shared" si="10"/>
        <v>975.34372922982902</v>
      </c>
      <c r="BO10" s="534">
        <f t="shared" si="11"/>
        <v>993.87131312443626</v>
      </c>
      <c r="BP10" s="534">
        <f t="shared" si="12"/>
        <v>996.69173362329116</v>
      </c>
      <c r="BQ10" s="534">
        <f t="shared" si="13"/>
        <v>984.54412726147098</v>
      </c>
      <c r="BR10" s="534">
        <f t="shared" si="14"/>
        <v>954.10484811834158</v>
      </c>
      <c r="BS10" s="534">
        <f t="shared" si="15"/>
        <v>895.10562136255044</v>
      </c>
      <c r="BT10" s="534">
        <f t="shared" si="16"/>
        <v>777.3673285220458</v>
      </c>
      <c r="BU10" s="534">
        <f t="shared" si="17"/>
        <v>667.77742408200493</v>
      </c>
    </row>
    <row r="11" spans="1:73" ht="9" thickBot="1" x14ac:dyDescent="0.2">
      <c r="A11" s="527" t="s">
        <v>52</v>
      </c>
      <c r="B11" s="527">
        <v>1</v>
      </c>
      <c r="C11" s="528">
        <f t="shared" si="18"/>
        <v>213</v>
      </c>
      <c r="D11" s="529">
        <f t="shared" si="19"/>
        <v>17</v>
      </c>
      <c r="E11" s="534" t="s">
        <v>46</v>
      </c>
      <c r="F11" s="534">
        <v>12</v>
      </c>
      <c r="G11" s="534">
        <v>0</v>
      </c>
      <c r="H11" s="534">
        <v>0</v>
      </c>
      <c r="I11" s="546">
        <f>(F11+(G11/60))</f>
        <v>12</v>
      </c>
      <c r="J11" s="534"/>
      <c r="K11" s="544"/>
      <c r="L11" s="544"/>
      <c r="N11" s="504"/>
      <c r="O11" s="504"/>
      <c r="P11" s="504"/>
      <c r="Q11" s="535" t="s">
        <v>43</v>
      </c>
      <c r="R11" s="545">
        <v>8</v>
      </c>
      <c r="S11" s="537">
        <f t="shared" si="38"/>
        <v>8</v>
      </c>
      <c r="T11" s="538">
        <f t="shared" si="20"/>
        <v>-23</v>
      </c>
      <c r="U11" s="525">
        <f t="shared" si="21"/>
        <v>0.92050485345244037</v>
      </c>
      <c r="V11" s="522">
        <f t="shared" si="0"/>
        <v>-0.39073112848927377</v>
      </c>
      <c r="W11" s="522">
        <f t="shared" si="22"/>
        <v>33.742230555555558</v>
      </c>
      <c r="X11" s="512">
        <f>Sheet3!$C$26</f>
        <v>33.257769444444442</v>
      </c>
      <c r="Y11" s="512">
        <v>30</v>
      </c>
      <c r="Z11" s="512">
        <v>0</v>
      </c>
      <c r="AA11" s="512">
        <f t="shared" si="23"/>
        <v>0.83621179828868641</v>
      </c>
      <c r="AB11" s="512">
        <f t="shared" si="24"/>
        <v>0.54840662687717512</v>
      </c>
      <c r="AC11" s="512">
        <f t="shared" si="25"/>
        <v>0.86602540378443871</v>
      </c>
      <c r="AD11" s="512">
        <f t="shared" si="26"/>
        <v>0.49999999999999994</v>
      </c>
      <c r="AE11" s="512">
        <f t="shared" si="27"/>
        <v>1</v>
      </c>
      <c r="AF11" s="512">
        <f t="shared" si="28"/>
        <v>0</v>
      </c>
      <c r="AG11" s="534">
        <f t="shared" si="1"/>
        <v>0.82698387690553599</v>
      </c>
      <c r="AH11" s="539">
        <f t="shared" si="2"/>
        <v>1.2092134174874938</v>
      </c>
      <c r="AI11" s="534">
        <f t="shared" si="3"/>
        <v>0.90234253035513801</v>
      </c>
      <c r="AJ11" s="540">
        <f t="shared" si="29"/>
        <v>1.1082266061496919</v>
      </c>
      <c r="AK11" s="534">
        <f t="shared" si="4"/>
        <v>0.91469095625132546</v>
      </c>
      <c r="AL11" s="540">
        <f t="shared" si="30"/>
        <v>1.0932654282472587</v>
      </c>
      <c r="AM11" s="534">
        <f t="shared" si="5"/>
        <v>0.86320400078119353</v>
      </c>
      <c r="AN11" s="540">
        <f t="shared" si="31"/>
        <v>1.1584747048148607</v>
      </c>
      <c r="AO11" s="534">
        <f t="shared" si="6"/>
        <v>0.75137487921262713</v>
      </c>
      <c r="AP11" s="540">
        <f t="shared" si="32"/>
        <v>1.3308935761173031</v>
      </c>
      <c r="AQ11" s="534">
        <f t="shared" si="7"/>
        <v>0.58682582035182995</v>
      </c>
      <c r="AR11" s="540">
        <f t="shared" si="33"/>
        <v>1.7040831628718254</v>
      </c>
      <c r="AS11" s="534">
        <f t="shared" si="8"/>
        <v>0.38077314152009178</v>
      </c>
      <c r="AT11" s="540">
        <f t="shared" si="34"/>
        <v>2.6262356530922344</v>
      </c>
      <c r="AU11" s="534">
        <f t="shared" si="9"/>
        <v>0.26648462142582696</v>
      </c>
      <c r="AV11" s="540">
        <f t="shared" si="35"/>
        <v>3.7525617600351429</v>
      </c>
      <c r="AY11" s="504"/>
      <c r="AZ11" s="504"/>
      <c r="BA11" s="541" t="s">
        <v>52</v>
      </c>
      <c r="BB11" s="542">
        <v>0.122</v>
      </c>
      <c r="BC11" s="542">
        <v>0.20100000000000001</v>
      </c>
      <c r="BD11" s="542">
        <v>1106.527</v>
      </c>
      <c r="BE11" s="504"/>
      <c r="BF11" s="504"/>
      <c r="BG11" s="504"/>
      <c r="BH11" s="504"/>
      <c r="BI11" s="504"/>
      <c r="BJ11" s="504"/>
      <c r="BK11" s="543" t="s">
        <v>43</v>
      </c>
      <c r="BL11" s="515">
        <v>8</v>
      </c>
      <c r="BM11" s="512">
        <v>8</v>
      </c>
      <c r="BN11" s="534">
        <f t="shared" si="10"/>
        <v>975.34372922982902</v>
      </c>
      <c r="BO11" s="534">
        <f t="shared" si="11"/>
        <v>993.87131312443626</v>
      </c>
      <c r="BP11" s="534">
        <f t="shared" si="12"/>
        <v>996.69173362329116</v>
      </c>
      <c r="BQ11" s="534">
        <f t="shared" si="13"/>
        <v>984.54412726147098</v>
      </c>
      <c r="BR11" s="534">
        <f t="shared" si="14"/>
        <v>954.10484811834158</v>
      </c>
      <c r="BS11" s="534">
        <f t="shared" si="15"/>
        <v>895.10562136255044</v>
      </c>
      <c r="BT11" s="534">
        <f t="shared" si="16"/>
        <v>777.3673285220458</v>
      </c>
      <c r="BU11" s="534">
        <f t="shared" si="17"/>
        <v>667.77742408200493</v>
      </c>
    </row>
    <row r="12" spans="1:73" ht="14.25" customHeight="1" thickBot="1" x14ac:dyDescent="0.2">
      <c r="A12" s="527" t="s">
        <v>53</v>
      </c>
      <c r="B12" s="527">
        <v>1</v>
      </c>
      <c r="C12" s="528">
        <f t="shared" si="18"/>
        <v>244</v>
      </c>
      <c r="D12" s="529">
        <f t="shared" si="19"/>
        <v>7</v>
      </c>
      <c r="E12" s="530" t="s">
        <v>44</v>
      </c>
      <c r="F12" s="531">
        <v>13</v>
      </c>
      <c r="G12" s="531">
        <v>30</v>
      </c>
      <c r="H12" s="532">
        <v>0</v>
      </c>
      <c r="I12" s="510">
        <f>(F12+(G12/60)+(H12/3600))</f>
        <v>13.5</v>
      </c>
      <c r="J12" s="533">
        <f>(I12-I13)*15</f>
        <v>22.5</v>
      </c>
      <c r="K12" s="534">
        <f t="shared" si="36"/>
        <v>0.92387953251128674</v>
      </c>
      <c r="L12" s="534">
        <f>SIN(RADIANS(J12))</f>
        <v>0.38268343236508978</v>
      </c>
      <c r="N12" s="504"/>
      <c r="O12" s="504"/>
      <c r="P12" s="504"/>
      <c r="Q12" s="535" t="s">
        <v>43</v>
      </c>
      <c r="R12" s="536">
        <v>9</v>
      </c>
      <c r="S12" s="537">
        <f t="shared" si="38"/>
        <v>9</v>
      </c>
      <c r="T12" s="538">
        <f t="shared" si="20"/>
        <v>-23</v>
      </c>
      <c r="U12" s="525">
        <f t="shared" si="21"/>
        <v>0.92050485345244037</v>
      </c>
      <c r="V12" s="522">
        <f t="shared" si="0"/>
        <v>-0.39073112848927377</v>
      </c>
      <c r="W12" s="522">
        <f t="shared" si="22"/>
        <v>33.742230555555558</v>
      </c>
      <c r="X12" s="512">
        <f>Sheet3!$C$26</f>
        <v>33.257769444444442</v>
      </c>
      <c r="Y12" s="512">
        <v>30</v>
      </c>
      <c r="Z12" s="512">
        <v>0</v>
      </c>
      <c r="AA12" s="512">
        <f t="shared" si="23"/>
        <v>0.83621179828868641</v>
      </c>
      <c r="AB12" s="512">
        <f t="shared" si="24"/>
        <v>0.54840662687717512</v>
      </c>
      <c r="AC12" s="512">
        <f t="shared" si="25"/>
        <v>0.86602540378443871</v>
      </c>
      <c r="AD12" s="512">
        <f t="shared" si="26"/>
        <v>0.49999999999999994</v>
      </c>
      <c r="AE12" s="512">
        <f t="shared" si="27"/>
        <v>1</v>
      </c>
      <c r="AF12" s="512">
        <f t="shared" si="28"/>
        <v>0</v>
      </c>
      <c r="AG12" s="534">
        <f t="shared" si="1"/>
        <v>0.82698387690553599</v>
      </c>
      <c r="AH12" s="539">
        <f t="shared" si="2"/>
        <v>1.2092134174874938</v>
      </c>
      <c r="AI12" s="534">
        <f t="shared" si="3"/>
        <v>0.90234253035513801</v>
      </c>
      <c r="AJ12" s="540">
        <f t="shared" si="29"/>
        <v>1.1082266061496919</v>
      </c>
      <c r="AK12" s="534">
        <f t="shared" si="4"/>
        <v>0.91469095625132546</v>
      </c>
      <c r="AL12" s="540">
        <f t="shared" si="30"/>
        <v>1.0932654282472587</v>
      </c>
      <c r="AM12" s="534">
        <f t="shared" si="5"/>
        <v>0.86320400078119353</v>
      </c>
      <c r="AN12" s="540">
        <f t="shared" si="31"/>
        <v>1.1584747048148607</v>
      </c>
      <c r="AO12" s="534">
        <f t="shared" si="6"/>
        <v>0.75137487921262713</v>
      </c>
      <c r="AP12" s="540">
        <f t="shared" si="32"/>
        <v>1.3308935761173031</v>
      </c>
      <c r="AQ12" s="534">
        <f t="shared" si="7"/>
        <v>0.58682582035182995</v>
      </c>
      <c r="AR12" s="540">
        <f t="shared" si="33"/>
        <v>1.7040831628718254</v>
      </c>
      <c r="AS12" s="534">
        <f t="shared" si="8"/>
        <v>0.38077314152009178</v>
      </c>
      <c r="AT12" s="540">
        <f t="shared" si="34"/>
        <v>2.6262356530922344</v>
      </c>
      <c r="AU12" s="534">
        <f t="shared" si="9"/>
        <v>0.26648462142582696</v>
      </c>
      <c r="AV12" s="540">
        <f t="shared" si="35"/>
        <v>3.7525617600351429</v>
      </c>
      <c r="AY12" s="504"/>
      <c r="AZ12" s="504"/>
      <c r="BA12" s="541" t="s">
        <v>53</v>
      </c>
      <c r="BB12" s="542">
        <v>9.1999999999999998E-2</v>
      </c>
      <c r="BC12" s="542">
        <v>0.17699999999999999</v>
      </c>
      <c r="BD12" s="542">
        <v>1150.662</v>
      </c>
      <c r="BE12" s="504"/>
      <c r="BF12" s="504"/>
      <c r="BG12" s="504"/>
      <c r="BH12" s="504"/>
      <c r="BI12" s="504"/>
      <c r="BJ12" s="504"/>
      <c r="BK12" s="543" t="s">
        <v>43</v>
      </c>
      <c r="BL12" s="515">
        <v>9</v>
      </c>
      <c r="BM12" s="512">
        <v>9</v>
      </c>
      <c r="BN12" s="534">
        <f t="shared" si="10"/>
        <v>975.34372922982902</v>
      </c>
      <c r="BO12" s="534">
        <f t="shared" si="11"/>
        <v>993.87131312443626</v>
      </c>
      <c r="BP12" s="534">
        <f t="shared" si="12"/>
        <v>996.69173362329116</v>
      </c>
      <c r="BQ12" s="534">
        <f t="shared" si="13"/>
        <v>984.54412726147098</v>
      </c>
      <c r="BR12" s="534">
        <f t="shared" si="14"/>
        <v>954.10484811834158</v>
      </c>
      <c r="BS12" s="534">
        <f t="shared" si="15"/>
        <v>895.10562136255044</v>
      </c>
      <c r="BT12" s="534">
        <f t="shared" si="16"/>
        <v>777.3673285220458</v>
      </c>
      <c r="BU12" s="534">
        <f t="shared" si="17"/>
        <v>667.77742408200493</v>
      </c>
    </row>
    <row r="13" spans="1:73" ht="9" thickBot="1" x14ac:dyDescent="0.2">
      <c r="A13" s="527" t="s">
        <v>54</v>
      </c>
      <c r="B13" s="527">
        <v>1</v>
      </c>
      <c r="C13" s="528">
        <f t="shared" si="18"/>
        <v>274</v>
      </c>
      <c r="D13" s="529">
        <f t="shared" si="19"/>
        <v>-5</v>
      </c>
      <c r="E13" s="534" t="s">
        <v>46</v>
      </c>
      <c r="F13" s="534">
        <v>12</v>
      </c>
      <c r="G13" s="534">
        <v>0</v>
      </c>
      <c r="H13" s="534">
        <v>0</v>
      </c>
      <c r="I13" s="546">
        <f>(F13+(G13/60))</f>
        <v>12</v>
      </c>
      <c r="J13" s="534"/>
      <c r="K13" s="544"/>
      <c r="L13" s="544"/>
      <c r="N13" s="504"/>
      <c r="O13" s="504"/>
      <c r="P13" s="504"/>
      <c r="Q13" s="535" t="s">
        <v>43</v>
      </c>
      <c r="R13" s="545">
        <v>10</v>
      </c>
      <c r="S13" s="537">
        <f t="shared" si="38"/>
        <v>10</v>
      </c>
      <c r="T13" s="538">
        <f t="shared" si="20"/>
        <v>-23</v>
      </c>
      <c r="U13" s="525">
        <f t="shared" si="21"/>
        <v>0.92050485345244037</v>
      </c>
      <c r="V13" s="522">
        <f t="shared" si="0"/>
        <v>-0.39073112848927377</v>
      </c>
      <c r="W13" s="522">
        <f t="shared" si="22"/>
        <v>33.742230555555558</v>
      </c>
      <c r="X13" s="512">
        <f>Sheet3!$C$26</f>
        <v>33.257769444444442</v>
      </c>
      <c r="Y13" s="512">
        <v>30</v>
      </c>
      <c r="Z13" s="512">
        <v>0</v>
      </c>
      <c r="AA13" s="512">
        <f t="shared" si="23"/>
        <v>0.83621179828868641</v>
      </c>
      <c r="AB13" s="512">
        <f t="shared" si="24"/>
        <v>0.54840662687717512</v>
      </c>
      <c r="AC13" s="512">
        <f t="shared" si="25"/>
        <v>0.86602540378443871</v>
      </c>
      <c r="AD13" s="512">
        <f t="shared" si="26"/>
        <v>0.49999999999999994</v>
      </c>
      <c r="AE13" s="512">
        <f t="shared" si="27"/>
        <v>1</v>
      </c>
      <c r="AF13" s="512">
        <f t="shared" si="28"/>
        <v>0</v>
      </c>
      <c r="AG13" s="534">
        <f t="shared" si="1"/>
        <v>0.82698387690553599</v>
      </c>
      <c r="AH13" s="539">
        <f t="shared" si="2"/>
        <v>1.2092134174874938</v>
      </c>
      <c r="AI13" s="534">
        <f t="shared" si="3"/>
        <v>0.90234253035513801</v>
      </c>
      <c r="AJ13" s="540">
        <f t="shared" si="29"/>
        <v>1.1082266061496919</v>
      </c>
      <c r="AK13" s="534">
        <f t="shared" si="4"/>
        <v>0.91469095625132546</v>
      </c>
      <c r="AL13" s="540">
        <f t="shared" si="30"/>
        <v>1.0932654282472587</v>
      </c>
      <c r="AM13" s="534">
        <f t="shared" si="5"/>
        <v>0.86320400078119353</v>
      </c>
      <c r="AN13" s="540">
        <f t="shared" si="31"/>
        <v>1.1584747048148607</v>
      </c>
      <c r="AO13" s="534">
        <f t="shared" si="6"/>
        <v>0.75137487921262713</v>
      </c>
      <c r="AP13" s="540">
        <f t="shared" si="32"/>
        <v>1.3308935761173031</v>
      </c>
      <c r="AQ13" s="534">
        <f t="shared" si="7"/>
        <v>0.58682582035182995</v>
      </c>
      <c r="AR13" s="540">
        <f t="shared" si="33"/>
        <v>1.7040831628718254</v>
      </c>
      <c r="AS13" s="534">
        <f t="shared" si="8"/>
        <v>0.38077314152009178</v>
      </c>
      <c r="AT13" s="540">
        <f t="shared" si="34"/>
        <v>2.6262356530922344</v>
      </c>
      <c r="AU13" s="534">
        <f t="shared" si="9"/>
        <v>0.26648462142582696</v>
      </c>
      <c r="AV13" s="540">
        <f t="shared" si="35"/>
        <v>3.7525617600351429</v>
      </c>
      <c r="AY13" s="504"/>
      <c r="AZ13" s="504"/>
      <c r="BA13" s="541" t="s">
        <v>54</v>
      </c>
      <c r="BB13" s="542">
        <v>7.2999999999999995E-2</v>
      </c>
      <c r="BC13" s="542">
        <v>0.16</v>
      </c>
      <c r="BD13" s="542">
        <v>1191.645</v>
      </c>
      <c r="BE13" s="504"/>
      <c r="BF13" s="504"/>
      <c r="BG13" s="504"/>
      <c r="BH13" s="504"/>
      <c r="BI13" s="504"/>
      <c r="BJ13" s="504"/>
      <c r="BK13" s="543" t="s">
        <v>43</v>
      </c>
      <c r="BL13" s="515">
        <v>10</v>
      </c>
      <c r="BM13" s="512">
        <v>10</v>
      </c>
      <c r="BN13" s="534">
        <f t="shared" si="10"/>
        <v>975.34372922982902</v>
      </c>
      <c r="BO13" s="534">
        <f t="shared" si="11"/>
        <v>993.87131312443626</v>
      </c>
      <c r="BP13" s="534">
        <f t="shared" si="12"/>
        <v>996.69173362329116</v>
      </c>
      <c r="BQ13" s="534">
        <f t="shared" si="13"/>
        <v>984.54412726147098</v>
      </c>
      <c r="BR13" s="534">
        <f t="shared" si="14"/>
        <v>954.10484811834158</v>
      </c>
      <c r="BS13" s="534">
        <f t="shared" si="15"/>
        <v>895.10562136255044</v>
      </c>
      <c r="BT13" s="534">
        <f t="shared" si="16"/>
        <v>777.3673285220458</v>
      </c>
      <c r="BU13" s="534">
        <f t="shared" si="17"/>
        <v>667.77742408200493</v>
      </c>
    </row>
    <row r="14" spans="1:73" ht="16.5" customHeight="1" thickBot="1" x14ac:dyDescent="0.2">
      <c r="A14" s="527" t="s">
        <v>55</v>
      </c>
      <c r="B14" s="527">
        <v>1</v>
      </c>
      <c r="C14" s="528">
        <f t="shared" si="18"/>
        <v>305</v>
      </c>
      <c r="D14" s="529">
        <f t="shared" si="19"/>
        <v>-16</v>
      </c>
      <c r="E14" s="530" t="s">
        <v>44</v>
      </c>
      <c r="F14" s="531">
        <v>14</v>
      </c>
      <c r="G14" s="531">
        <v>30</v>
      </c>
      <c r="H14" s="532">
        <v>0</v>
      </c>
      <c r="I14" s="510">
        <f>(F14+(G14/60)+(H14/3600))</f>
        <v>14.5</v>
      </c>
      <c r="J14" s="533">
        <f>(I14-I15)*15</f>
        <v>37.5</v>
      </c>
      <c r="K14" s="534">
        <f t="shared" si="36"/>
        <v>0.79335334029123517</v>
      </c>
      <c r="L14" s="534">
        <f t="shared" si="37"/>
        <v>0.60876142900872066</v>
      </c>
      <c r="N14" s="504"/>
      <c r="O14" s="504"/>
      <c r="P14" s="504"/>
      <c r="Q14" s="535" t="s">
        <v>43</v>
      </c>
      <c r="R14" s="536">
        <v>11</v>
      </c>
      <c r="S14" s="537">
        <f t="shared" si="38"/>
        <v>11</v>
      </c>
      <c r="T14" s="538">
        <f t="shared" si="20"/>
        <v>-22</v>
      </c>
      <c r="U14" s="525">
        <f t="shared" si="21"/>
        <v>0.92718385456678742</v>
      </c>
      <c r="V14" s="522">
        <f t="shared" si="0"/>
        <v>-0.37460659341591201</v>
      </c>
      <c r="W14" s="522">
        <f t="shared" si="22"/>
        <v>34.742230555555558</v>
      </c>
      <c r="X14" s="512">
        <f>Sheet3!$C$26</f>
        <v>33.257769444444442</v>
      </c>
      <c r="Y14" s="512">
        <v>30</v>
      </c>
      <c r="Z14" s="512">
        <v>0</v>
      </c>
      <c r="AA14" s="512">
        <f t="shared" si="23"/>
        <v>0.83621179828868641</v>
      </c>
      <c r="AB14" s="512">
        <f t="shared" si="24"/>
        <v>0.54840662687717512</v>
      </c>
      <c r="AC14" s="512">
        <f t="shared" si="25"/>
        <v>0.86602540378443871</v>
      </c>
      <c r="AD14" s="512">
        <f t="shared" si="26"/>
        <v>0.49999999999999994</v>
      </c>
      <c r="AE14" s="512">
        <f t="shared" si="27"/>
        <v>1</v>
      </c>
      <c r="AF14" s="512">
        <f t="shared" si="28"/>
        <v>0</v>
      </c>
      <c r="AG14" s="534">
        <f t="shared" si="1"/>
        <v>0.82907025564173509</v>
      </c>
      <c r="AH14" s="539">
        <f t="shared" si="2"/>
        <v>1.2061703977378349</v>
      </c>
      <c r="AI14" s="534">
        <f t="shared" si="3"/>
        <v>0.90682946857286795</v>
      </c>
      <c r="AJ14" s="540">
        <f t="shared" si="29"/>
        <v>1.1027431668864491</v>
      </c>
      <c r="AK14" s="534">
        <f t="shared" si="4"/>
        <v>0.92133525557667495</v>
      </c>
      <c r="AL14" s="540">
        <f t="shared" si="30"/>
        <v>1.0853812376626006</v>
      </c>
      <c r="AM14" s="534">
        <f t="shared" si="5"/>
        <v>0.87161488063017678</v>
      </c>
      <c r="AN14" s="540">
        <f t="shared" si="31"/>
        <v>1.1472956947189805</v>
      </c>
      <c r="AO14" s="534">
        <f t="shared" si="6"/>
        <v>0.76104170250555481</v>
      </c>
      <c r="AP14" s="540">
        <f t="shared" si="32"/>
        <v>1.3139884407224072</v>
      </c>
      <c r="AQ14" s="534">
        <f t="shared" si="7"/>
        <v>0.59715231624833875</v>
      </c>
      <c r="AR14" s="540">
        <f t="shared" si="33"/>
        <v>1.6746146214128195</v>
      </c>
      <c r="AS14" s="534">
        <f t="shared" si="8"/>
        <v>0.39111799547295578</v>
      </c>
      <c r="AT14" s="540">
        <f t="shared" si="34"/>
        <v>2.5567731773393843</v>
      </c>
      <c r="AU14" s="534">
        <f t="shared" si="9"/>
        <v>0.27659607908457728</v>
      </c>
      <c r="AV14" s="540">
        <f t="shared" si="35"/>
        <v>3.6153802443968157</v>
      </c>
      <c r="AY14" s="504"/>
      <c r="AZ14" s="504"/>
      <c r="BA14" s="541" t="s">
        <v>55</v>
      </c>
      <c r="BB14" s="542">
        <v>6.3E-2</v>
      </c>
      <c r="BC14" s="542">
        <v>0.14899999999999999</v>
      </c>
      <c r="BD14" s="542">
        <v>1220.0170000000001</v>
      </c>
      <c r="BE14" s="504"/>
      <c r="BF14" s="504"/>
      <c r="BG14" s="504"/>
      <c r="BH14" s="504"/>
      <c r="BI14" s="504"/>
      <c r="BJ14" s="504"/>
      <c r="BK14" s="543" t="s">
        <v>43</v>
      </c>
      <c r="BL14" s="515">
        <v>11</v>
      </c>
      <c r="BM14" s="512">
        <v>11</v>
      </c>
      <c r="BN14" s="534">
        <f t="shared" si="10"/>
        <v>975.88956080674745</v>
      </c>
      <c r="BO14" s="534">
        <f t="shared" si="11"/>
        <v>994.90267421629255</v>
      </c>
      <c r="BP14" s="534">
        <f t="shared" si="12"/>
        <v>998.1862442699412</v>
      </c>
      <c r="BQ14" s="534">
        <f t="shared" si="13"/>
        <v>986.60021475241763</v>
      </c>
      <c r="BR14" s="534">
        <f t="shared" si="14"/>
        <v>956.98949386566017</v>
      </c>
      <c r="BS14" s="534">
        <f t="shared" si="15"/>
        <v>899.47054530611047</v>
      </c>
      <c r="BT14" s="534">
        <f t="shared" si="16"/>
        <v>785.17617118934129</v>
      </c>
      <c r="BU14" s="534">
        <f t="shared" si="17"/>
        <v>679.65608282559663</v>
      </c>
    </row>
    <row r="15" spans="1:73" ht="15" customHeight="1" thickBot="1" x14ac:dyDescent="0.2">
      <c r="A15" s="527" t="s">
        <v>56</v>
      </c>
      <c r="B15" s="527">
        <v>1</v>
      </c>
      <c r="C15" s="528">
        <f t="shared" si="18"/>
        <v>335</v>
      </c>
      <c r="D15" s="529">
        <f t="shared" si="19"/>
        <v>-23</v>
      </c>
      <c r="E15" s="534" t="s">
        <v>46</v>
      </c>
      <c r="F15" s="534">
        <v>12</v>
      </c>
      <c r="G15" s="534">
        <v>0</v>
      </c>
      <c r="H15" s="534">
        <v>0</v>
      </c>
      <c r="I15" s="546">
        <f>(F15+(G15/60))</f>
        <v>12</v>
      </c>
      <c r="J15" s="534"/>
      <c r="K15" s="544"/>
      <c r="L15" s="544"/>
      <c r="N15" s="504"/>
      <c r="O15" s="504"/>
      <c r="P15" s="504"/>
      <c r="Q15" s="535" t="s">
        <v>43</v>
      </c>
      <c r="R15" s="545">
        <v>12</v>
      </c>
      <c r="S15" s="537">
        <f t="shared" si="38"/>
        <v>12</v>
      </c>
      <c r="T15" s="538">
        <f t="shared" si="20"/>
        <v>-22</v>
      </c>
      <c r="U15" s="525">
        <f t="shared" si="21"/>
        <v>0.92718385456678742</v>
      </c>
      <c r="V15" s="522">
        <f t="shared" si="0"/>
        <v>-0.37460659341591201</v>
      </c>
      <c r="W15" s="522">
        <f t="shared" si="22"/>
        <v>34.742230555555558</v>
      </c>
      <c r="X15" s="512">
        <f>Sheet3!$C$26</f>
        <v>33.257769444444442</v>
      </c>
      <c r="Y15" s="512">
        <v>30</v>
      </c>
      <c r="Z15" s="512">
        <v>0</v>
      </c>
      <c r="AA15" s="512">
        <f t="shared" si="23"/>
        <v>0.83621179828868641</v>
      </c>
      <c r="AB15" s="512">
        <f t="shared" si="24"/>
        <v>0.54840662687717512</v>
      </c>
      <c r="AC15" s="512">
        <f t="shared" si="25"/>
        <v>0.86602540378443871</v>
      </c>
      <c r="AD15" s="512">
        <f t="shared" si="26"/>
        <v>0.49999999999999994</v>
      </c>
      <c r="AE15" s="512">
        <f t="shared" si="27"/>
        <v>1</v>
      </c>
      <c r="AF15" s="512">
        <f t="shared" si="28"/>
        <v>0</v>
      </c>
      <c r="AG15" s="534">
        <f t="shared" si="1"/>
        <v>0.82907025564173509</v>
      </c>
      <c r="AH15" s="539">
        <f t="shared" si="2"/>
        <v>1.2061703977378349</v>
      </c>
      <c r="AI15" s="534">
        <f t="shared" si="3"/>
        <v>0.90682946857286795</v>
      </c>
      <c r="AJ15" s="540">
        <f t="shared" si="29"/>
        <v>1.1027431668864491</v>
      </c>
      <c r="AK15" s="534">
        <f t="shared" si="4"/>
        <v>0.92133525557667495</v>
      </c>
      <c r="AL15" s="540">
        <f t="shared" si="30"/>
        <v>1.0853812376626006</v>
      </c>
      <c r="AM15" s="534">
        <f t="shared" si="5"/>
        <v>0.87161488063017678</v>
      </c>
      <c r="AN15" s="540">
        <f t="shared" si="31"/>
        <v>1.1472956947189805</v>
      </c>
      <c r="AO15" s="534">
        <f t="shared" si="6"/>
        <v>0.76104170250555481</v>
      </c>
      <c r="AP15" s="540">
        <f t="shared" si="32"/>
        <v>1.3139884407224072</v>
      </c>
      <c r="AQ15" s="534">
        <f t="shared" si="7"/>
        <v>0.59715231624833875</v>
      </c>
      <c r="AR15" s="540">
        <f t="shared" si="33"/>
        <v>1.6746146214128195</v>
      </c>
      <c r="AS15" s="534">
        <f t="shared" si="8"/>
        <v>0.39111799547295578</v>
      </c>
      <c r="AT15" s="540">
        <f t="shared" si="34"/>
        <v>2.5567731773393843</v>
      </c>
      <c r="AU15" s="534">
        <f t="shared" si="9"/>
        <v>0.27659607908457728</v>
      </c>
      <c r="AV15" s="540">
        <f t="shared" si="35"/>
        <v>3.6153802443968157</v>
      </c>
      <c r="AY15" s="504"/>
      <c r="AZ15" s="504"/>
      <c r="BA15" s="541" t="s">
        <v>56</v>
      </c>
      <c r="BB15" s="542">
        <v>5.7000000000000002E-2</v>
      </c>
      <c r="BC15" s="542">
        <v>0.14199999999999999</v>
      </c>
      <c r="BD15" s="542">
        <v>1232.627</v>
      </c>
      <c r="BE15" s="504"/>
      <c r="BF15" s="504"/>
      <c r="BG15" s="504"/>
      <c r="BH15" s="504"/>
      <c r="BI15" s="504"/>
      <c r="BJ15" s="504"/>
      <c r="BK15" s="543" t="s">
        <v>43</v>
      </c>
      <c r="BL15" s="515">
        <v>12</v>
      </c>
      <c r="BM15" s="512">
        <v>12</v>
      </c>
      <c r="BN15" s="534">
        <f t="shared" si="10"/>
        <v>975.88956080674745</v>
      </c>
      <c r="BO15" s="534">
        <f t="shared" si="11"/>
        <v>994.90267421629255</v>
      </c>
      <c r="BP15" s="534">
        <f t="shared" si="12"/>
        <v>998.1862442699412</v>
      </c>
      <c r="BQ15" s="534">
        <f t="shared" si="13"/>
        <v>986.60021475241763</v>
      </c>
      <c r="BR15" s="534">
        <f t="shared" si="14"/>
        <v>956.98949386566017</v>
      </c>
      <c r="BS15" s="534">
        <f t="shared" si="15"/>
        <v>899.47054530611047</v>
      </c>
      <c r="BT15" s="534">
        <f t="shared" si="16"/>
        <v>785.17617118934129</v>
      </c>
      <c r="BU15" s="534">
        <f t="shared" si="17"/>
        <v>679.65608282559663</v>
      </c>
    </row>
    <row r="16" spans="1:73" ht="8.25" x14ac:dyDescent="0.15">
      <c r="A16" s="527"/>
      <c r="B16" s="527"/>
      <c r="C16" s="528"/>
      <c r="D16" s="529"/>
      <c r="E16" s="530" t="s">
        <v>44</v>
      </c>
      <c r="F16" s="531">
        <v>15</v>
      </c>
      <c r="G16" s="531">
        <v>30</v>
      </c>
      <c r="H16" s="532">
        <v>0</v>
      </c>
      <c r="I16" s="510">
        <f>(F16+(G16/60)+(H16/3600))</f>
        <v>15.5</v>
      </c>
      <c r="J16" s="533">
        <f>(I16-I17)*15</f>
        <v>52.5</v>
      </c>
      <c r="K16" s="534">
        <f t="shared" si="36"/>
        <v>0.60876142900872066</v>
      </c>
      <c r="L16" s="534">
        <f t="shared" si="37"/>
        <v>0.79335334029123517</v>
      </c>
      <c r="N16" s="504"/>
      <c r="O16" s="504"/>
      <c r="P16" s="504"/>
      <c r="Q16" s="535" t="s">
        <v>43</v>
      </c>
      <c r="R16" s="545">
        <v>13</v>
      </c>
      <c r="S16" s="537">
        <f t="shared" si="38"/>
        <v>13</v>
      </c>
      <c r="T16" s="538">
        <f t="shared" si="20"/>
        <v>-22</v>
      </c>
      <c r="U16" s="525">
        <f t="shared" si="21"/>
        <v>0.92718385456678742</v>
      </c>
      <c r="V16" s="522">
        <f t="shared" si="0"/>
        <v>-0.37460659341591201</v>
      </c>
      <c r="W16" s="522">
        <f t="shared" si="22"/>
        <v>34.742230555555558</v>
      </c>
      <c r="X16" s="512">
        <f>Sheet3!$C$26</f>
        <v>33.257769444444442</v>
      </c>
      <c r="Y16" s="512">
        <v>30</v>
      </c>
      <c r="Z16" s="512">
        <v>0</v>
      </c>
      <c r="AA16" s="512">
        <f t="shared" si="23"/>
        <v>0.83621179828868641</v>
      </c>
      <c r="AB16" s="512">
        <f t="shared" si="24"/>
        <v>0.54840662687717512</v>
      </c>
      <c r="AC16" s="512">
        <f t="shared" si="25"/>
        <v>0.86602540378443871</v>
      </c>
      <c r="AD16" s="512">
        <f t="shared" si="26"/>
        <v>0.49999999999999994</v>
      </c>
      <c r="AE16" s="512">
        <f t="shared" si="27"/>
        <v>1</v>
      </c>
      <c r="AF16" s="512">
        <f t="shared" si="28"/>
        <v>0</v>
      </c>
      <c r="AG16" s="534">
        <f t="shared" si="1"/>
        <v>0.82907025564173509</v>
      </c>
      <c r="AH16" s="539">
        <f t="shared" si="2"/>
        <v>1.2061703977378349</v>
      </c>
      <c r="AI16" s="534">
        <f t="shared" si="3"/>
        <v>0.90682946857286795</v>
      </c>
      <c r="AJ16" s="540">
        <f t="shared" si="29"/>
        <v>1.1027431668864491</v>
      </c>
      <c r="AK16" s="534">
        <f t="shared" si="4"/>
        <v>0.92133525557667495</v>
      </c>
      <c r="AL16" s="540">
        <f t="shared" si="30"/>
        <v>1.0853812376626006</v>
      </c>
      <c r="AM16" s="534">
        <f t="shared" si="5"/>
        <v>0.87161488063017678</v>
      </c>
      <c r="AN16" s="540">
        <f t="shared" si="31"/>
        <v>1.1472956947189805</v>
      </c>
      <c r="AO16" s="534">
        <f t="shared" si="6"/>
        <v>0.76104170250555481</v>
      </c>
      <c r="AP16" s="540">
        <f t="shared" si="32"/>
        <v>1.3139884407224072</v>
      </c>
      <c r="AQ16" s="534">
        <f t="shared" si="7"/>
        <v>0.59715231624833875</v>
      </c>
      <c r="AR16" s="540">
        <f t="shared" si="33"/>
        <v>1.6746146214128195</v>
      </c>
      <c r="AS16" s="534">
        <f t="shared" si="8"/>
        <v>0.39111799547295578</v>
      </c>
      <c r="AT16" s="540">
        <f t="shared" si="34"/>
        <v>2.5567731773393843</v>
      </c>
      <c r="AU16" s="534">
        <f t="shared" si="9"/>
        <v>0.27659607908457728</v>
      </c>
      <c r="AV16" s="540">
        <f t="shared" si="35"/>
        <v>3.6153802443968157</v>
      </c>
      <c r="AY16" s="504"/>
      <c r="AZ16" s="504"/>
      <c r="BE16" s="504"/>
      <c r="BF16" s="504"/>
      <c r="BG16" s="504"/>
      <c r="BH16" s="504"/>
      <c r="BI16" s="504"/>
      <c r="BJ16" s="504"/>
      <c r="BK16" s="543" t="s">
        <v>43</v>
      </c>
      <c r="BL16" s="515">
        <v>13</v>
      </c>
      <c r="BM16" s="512">
        <v>13</v>
      </c>
      <c r="BN16" s="534">
        <f t="shared" si="10"/>
        <v>975.88956080674745</v>
      </c>
      <c r="BO16" s="534">
        <f t="shared" si="11"/>
        <v>994.90267421629255</v>
      </c>
      <c r="BP16" s="534">
        <f t="shared" si="12"/>
        <v>998.1862442699412</v>
      </c>
      <c r="BQ16" s="534">
        <f t="shared" si="13"/>
        <v>986.60021475241763</v>
      </c>
      <c r="BR16" s="534">
        <f t="shared" si="14"/>
        <v>956.98949386566017</v>
      </c>
      <c r="BS16" s="534">
        <f t="shared" si="15"/>
        <v>899.47054530611047</v>
      </c>
      <c r="BT16" s="534">
        <f t="shared" si="16"/>
        <v>785.17617118934129</v>
      </c>
      <c r="BU16" s="534">
        <f t="shared" si="17"/>
        <v>679.65608282559663</v>
      </c>
    </row>
    <row r="17" spans="1:73" ht="8.25" x14ac:dyDescent="0.15">
      <c r="A17" s="527"/>
      <c r="B17" s="527"/>
      <c r="C17" s="528"/>
      <c r="D17" s="529"/>
      <c r="E17" s="534" t="s">
        <v>46</v>
      </c>
      <c r="F17" s="534">
        <v>12</v>
      </c>
      <c r="G17" s="534">
        <v>0</v>
      </c>
      <c r="H17" s="534">
        <v>0</v>
      </c>
      <c r="I17" s="546">
        <f>(F17+(G17/60))</f>
        <v>12</v>
      </c>
      <c r="J17" s="534"/>
      <c r="K17" s="544"/>
      <c r="L17" s="544"/>
      <c r="N17" s="504"/>
      <c r="O17" s="504"/>
      <c r="P17" s="504"/>
      <c r="Q17" s="535" t="s">
        <v>43</v>
      </c>
      <c r="R17" s="536">
        <v>14</v>
      </c>
      <c r="S17" s="537">
        <f t="shared" si="38"/>
        <v>14</v>
      </c>
      <c r="T17" s="538">
        <f t="shared" si="20"/>
        <v>-22</v>
      </c>
      <c r="U17" s="525">
        <f t="shared" si="21"/>
        <v>0.92718385456678742</v>
      </c>
      <c r="V17" s="522">
        <f t="shared" si="0"/>
        <v>-0.37460659341591201</v>
      </c>
      <c r="W17" s="522">
        <f t="shared" si="22"/>
        <v>34.742230555555558</v>
      </c>
      <c r="X17" s="512">
        <f>Sheet3!$C$26</f>
        <v>33.257769444444442</v>
      </c>
      <c r="Y17" s="512">
        <v>30</v>
      </c>
      <c r="Z17" s="512">
        <v>0</v>
      </c>
      <c r="AA17" s="512">
        <f t="shared" si="23"/>
        <v>0.83621179828868641</v>
      </c>
      <c r="AB17" s="512">
        <f t="shared" si="24"/>
        <v>0.54840662687717512</v>
      </c>
      <c r="AC17" s="512">
        <f t="shared" si="25"/>
        <v>0.86602540378443871</v>
      </c>
      <c r="AD17" s="512">
        <f t="shared" si="26"/>
        <v>0.49999999999999994</v>
      </c>
      <c r="AE17" s="512">
        <f t="shared" si="27"/>
        <v>1</v>
      </c>
      <c r="AF17" s="512">
        <f t="shared" si="28"/>
        <v>0</v>
      </c>
      <c r="AG17" s="534">
        <f t="shared" si="1"/>
        <v>0.82907025564173509</v>
      </c>
      <c r="AH17" s="539">
        <f t="shared" si="2"/>
        <v>1.2061703977378349</v>
      </c>
      <c r="AI17" s="534">
        <f t="shared" si="3"/>
        <v>0.90682946857286795</v>
      </c>
      <c r="AJ17" s="540">
        <f t="shared" si="29"/>
        <v>1.1027431668864491</v>
      </c>
      <c r="AK17" s="534">
        <f t="shared" si="4"/>
        <v>0.92133525557667495</v>
      </c>
      <c r="AL17" s="540">
        <f t="shared" si="30"/>
        <v>1.0853812376626006</v>
      </c>
      <c r="AM17" s="534">
        <f t="shared" si="5"/>
        <v>0.87161488063017678</v>
      </c>
      <c r="AN17" s="540">
        <f t="shared" si="31"/>
        <v>1.1472956947189805</v>
      </c>
      <c r="AO17" s="534">
        <f t="shared" si="6"/>
        <v>0.76104170250555481</v>
      </c>
      <c r="AP17" s="540">
        <f t="shared" si="32"/>
        <v>1.3139884407224072</v>
      </c>
      <c r="AQ17" s="534">
        <f t="shared" si="7"/>
        <v>0.59715231624833875</v>
      </c>
      <c r="AR17" s="540">
        <f t="shared" si="33"/>
        <v>1.6746146214128195</v>
      </c>
      <c r="AS17" s="534">
        <f t="shared" si="8"/>
        <v>0.39111799547295578</v>
      </c>
      <c r="AT17" s="540">
        <f t="shared" si="34"/>
        <v>2.5567731773393843</v>
      </c>
      <c r="AU17" s="534">
        <f t="shared" si="9"/>
        <v>0.27659607908457728</v>
      </c>
      <c r="AV17" s="540">
        <f t="shared" si="35"/>
        <v>3.6153802443968157</v>
      </c>
      <c r="AY17" s="504"/>
      <c r="AZ17" s="504"/>
      <c r="BE17" s="504"/>
      <c r="BF17" s="504"/>
      <c r="BG17" s="504"/>
      <c r="BH17" s="504"/>
      <c r="BI17" s="504"/>
      <c r="BJ17" s="504"/>
      <c r="BK17" s="543" t="s">
        <v>43</v>
      </c>
      <c r="BL17" s="515">
        <v>14</v>
      </c>
      <c r="BM17" s="512">
        <v>14</v>
      </c>
      <c r="BN17" s="534">
        <f t="shared" si="10"/>
        <v>975.88956080674745</v>
      </c>
      <c r="BO17" s="534">
        <f t="shared" si="11"/>
        <v>994.90267421629255</v>
      </c>
      <c r="BP17" s="534">
        <f t="shared" si="12"/>
        <v>998.1862442699412</v>
      </c>
      <c r="BQ17" s="534">
        <f t="shared" si="13"/>
        <v>986.60021475241763</v>
      </c>
      <c r="BR17" s="534">
        <f t="shared" si="14"/>
        <v>956.98949386566017</v>
      </c>
      <c r="BS17" s="534">
        <f t="shared" si="15"/>
        <v>899.47054530611047</v>
      </c>
      <c r="BT17" s="534">
        <f t="shared" si="16"/>
        <v>785.17617118934129</v>
      </c>
      <c r="BU17" s="534">
        <f t="shared" si="17"/>
        <v>679.65608282559663</v>
      </c>
    </row>
    <row r="18" spans="1:73" ht="8.25" x14ac:dyDescent="0.15">
      <c r="A18" s="527"/>
      <c r="B18" s="527"/>
      <c r="C18" s="528"/>
      <c r="D18" s="529"/>
      <c r="E18" s="530" t="s">
        <v>44</v>
      </c>
      <c r="F18" s="531">
        <v>16</v>
      </c>
      <c r="G18" s="531">
        <v>0</v>
      </c>
      <c r="H18" s="532">
        <v>0</v>
      </c>
      <c r="I18" s="510">
        <f>(F18+(G18/60)+(H18/3600))</f>
        <v>16</v>
      </c>
      <c r="J18" s="533">
        <f>(I18-I19)*15</f>
        <v>60</v>
      </c>
      <c r="K18" s="534">
        <f t="shared" si="36"/>
        <v>0.50000000000000011</v>
      </c>
      <c r="L18" s="534">
        <f>SIN(RADIANS(J18))</f>
        <v>0.8660254037844386</v>
      </c>
      <c r="N18" s="504"/>
      <c r="O18" s="504"/>
      <c r="P18" s="504"/>
      <c r="Q18" s="535" t="s">
        <v>43</v>
      </c>
      <c r="R18" s="545">
        <v>15</v>
      </c>
      <c r="S18" s="537">
        <f t="shared" si="38"/>
        <v>15</v>
      </c>
      <c r="T18" s="538">
        <f t="shared" si="20"/>
        <v>-22</v>
      </c>
      <c r="U18" s="525">
        <f t="shared" si="21"/>
        <v>0.92718385456678742</v>
      </c>
      <c r="V18" s="522">
        <f t="shared" si="0"/>
        <v>-0.37460659341591201</v>
      </c>
      <c r="W18" s="522">
        <f t="shared" si="22"/>
        <v>34.742230555555558</v>
      </c>
      <c r="X18" s="512">
        <f>Sheet3!$C$26</f>
        <v>33.257769444444442</v>
      </c>
      <c r="Y18" s="512">
        <v>30</v>
      </c>
      <c r="Z18" s="512">
        <v>0</v>
      </c>
      <c r="AA18" s="512">
        <f t="shared" si="23"/>
        <v>0.83621179828868641</v>
      </c>
      <c r="AB18" s="512">
        <f t="shared" si="24"/>
        <v>0.54840662687717512</v>
      </c>
      <c r="AC18" s="512">
        <f t="shared" si="25"/>
        <v>0.86602540378443871</v>
      </c>
      <c r="AD18" s="512">
        <f t="shared" si="26"/>
        <v>0.49999999999999994</v>
      </c>
      <c r="AE18" s="512">
        <f t="shared" si="27"/>
        <v>1</v>
      </c>
      <c r="AF18" s="512">
        <f t="shared" si="28"/>
        <v>0</v>
      </c>
      <c r="AG18" s="534">
        <f t="shared" si="1"/>
        <v>0.82907025564173509</v>
      </c>
      <c r="AH18" s="539">
        <f t="shared" si="2"/>
        <v>1.2061703977378349</v>
      </c>
      <c r="AI18" s="534">
        <f t="shared" si="3"/>
        <v>0.90682946857286795</v>
      </c>
      <c r="AJ18" s="540">
        <f t="shared" si="29"/>
        <v>1.1027431668864491</v>
      </c>
      <c r="AK18" s="534">
        <f t="shared" si="4"/>
        <v>0.92133525557667495</v>
      </c>
      <c r="AL18" s="540">
        <f t="shared" si="30"/>
        <v>1.0853812376626006</v>
      </c>
      <c r="AM18" s="534">
        <f t="shared" si="5"/>
        <v>0.87161488063017678</v>
      </c>
      <c r="AN18" s="540">
        <f t="shared" si="31"/>
        <v>1.1472956947189805</v>
      </c>
      <c r="AO18" s="534">
        <f t="shared" si="6"/>
        <v>0.76104170250555481</v>
      </c>
      <c r="AP18" s="540">
        <f t="shared" si="32"/>
        <v>1.3139884407224072</v>
      </c>
      <c r="AQ18" s="534">
        <f t="shared" si="7"/>
        <v>0.59715231624833875</v>
      </c>
      <c r="AR18" s="540">
        <f t="shared" si="33"/>
        <v>1.6746146214128195</v>
      </c>
      <c r="AS18" s="534">
        <f t="shared" si="8"/>
        <v>0.39111799547295578</v>
      </c>
      <c r="AT18" s="540">
        <f t="shared" si="34"/>
        <v>2.5567731773393843</v>
      </c>
      <c r="AU18" s="534">
        <f t="shared" si="9"/>
        <v>0.27659607908457728</v>
      </c>
      <c r="AV18" s="540">
        <f t="shared" si="35"/>
        <v>3.6153802443968157</v>
      </c>
      <c r="AY18" s="504"/>
      <c r="AZ18" s="504"/>
      <c r="BE18" s="504"/>
      <c r="BF18" s="504"/>
      <c r="BG18" s="504"/>
      <c r="BH18" s="504"/>
      <c r="BI18" s="504"/>
      <c r="BJ18" s="504"/>
      <c r="BK18" s="543" t="s">
        <v>43</v>
      </c>
      <c r="BL18" s="515">
        <v>15</v>
      </c>
      <c r="BM18" s="512">
        <v>15</v>
      </c>
      <c r="BN18" s="534">
        <f t="shared" si="10"/>
        <v>975.88956080674745</v>
      </c>
      <c r="BO18" s="534">
        <f t="shared" si="11"/>
        <v>994.90267421629255</v>
      </c>
      <c r="BP18" s="534">
        <f t="shared" si="12"/>
        <v>998.1862442699412</v>
      </c>
      <c r="BQ18" s="534">
        <f t="shared" si="13"/>
        <v>986.60021475241763</v>
      </c>
      <c r="BR18" s="534">
        <f t="shared" si="14"/>
        <v>956.98949386566017</v>
      </c>
      <c r="BS18" s="534">
        <f t="shared" si="15"/>
        <v>899.47054530611047</v>
      </c>
      <c r="BT18" s="534">
        <f t="shared" si="16"/>
        <v>785.17617118934129</v>
      </c>
      <c r="BU18" s="534">
        <f t="shared" si="17"/>
        <v>679.65608282559663</v>
      </c>
    </row>
    <row r="19" spans="1:73" ht="8.25" x14ac:dyDescent="0.15">
      <c r="A19" s="527"/>
      <c r="B19" s="527"/>
      <c r="C19" s="528"/>
      <c r="D19" s="529"/>
      <c r="E19" s="534" t="s">
        <v>46</v>
      </c>
      <c r="F19" s="534">
        <v>12</v>
      </c>
      <c r="G19" s="534">
        <v>0</v>
      </c>
      <c r="H19" s="534">
        <v>0</v>
      </c>
      <c r="I19" s="546">
        <f>(F19+(G19/60))</f>
        <v>12</v>
      </c>
      <c r="J19" s="534"/>
      <c r="K19" s="544"/>
      <c r="L19" s="544"/>
      <c r="N19" s="504"/>
      <c r="O19" s="504"/>
      <c r="P19" s="504"/>
      <c r="Q19" s="535" t="s">
        <v>43</v>
      </c>
      <c r="R19" s="536">
        <v>16</v>
      </c>
      <c r="S19" s="537">
        <f t="shared" si="38"/>
        <v>16</v>
      </c>
      <c r="T19" s="538">
        <f t="shared" si="20"/>
        <v>-22</v>
      </c>
      <c r="U19" s="525">
        <f t="shared" si="21"/>
        <v>0.92718385456678742</v>
      </c>
      <c r="V19" s="522">
        <f t="shared" si="0"/>
        <v>-0.37460659341591201</v>
      </c>
      <c r="W19" s="522">
        <f t="shared" si="22"/>
        <v>34.742230555555558</v>
      </c>
      <c r="X19" s="512">
        <f>Sheet3!$C$26</f>
        <v>33.257769444444442</v>
      </c>
      <c r="Y19" s="512">
        <v>30</v>
      </c>
      <c r="Z19" s="512">
        <v>0</v>
      </c>
      <c r="AA19" s="512">
        <f t="shared" si="23"/>
        <v>0.83621179828868641</v>
      </c>
      <c r="AB19" s="512">
        <f t="shared" si="24"/>
        <v>0.54840662687717512</v>
      </c>
      <c r="AC19" s="512">
        <f t="shared" si="25"/>
        <v>0.86602540378443871</v>
      </c>
      <c r="AD19" s="512">
        <f t="shared" si="26"/>
        <v>0.49999999999999994</v>
      </c>
      <c r="AE19" s="512">
        <f t="shared" si="27"/>
        <v>1</v>
      </c>
      <c r="AF19" s="512">
        <f t="shared" si="28"/>
        <v>0</v>
      </c>
      <c r="AG19" s="534">
        <f t="shared" si="1"/>
        <v>0.82907025564173509</v>
      </c>
      <c r="AH19" s="539">
        <f t="shared" si="2"/>
        <v>1.2061703977378349</v>
      </c>
      <c r="AI19" s="534">
        <f t="shared" si="3"/>
        <v>0.90682946857286795</v>
      </c>
      <c r="AJ19" s="540">
        <f t="shared" si="29"/>
        <v>1.1027431668864491</v>
      </c>
      <c r="AK19" s="534">
        <f t="shared" si="4"/>
        <v>0.92133525557667495</v>
      </c>
      <c r="AL19" s="540">
        <f t="shared" si="30"/>
        <v>1.0853812376626006</v>
      </c>
      <c r="AM19" s="534">
        <f t="shared" si="5"/>
        <v>0.87161488063017678</v>
      </c>
      <c r="AN19" s="540">
        <f t="shared" si="31"/>
        <v>1.1472956947189805</v>
      </c>
      <c r="AO19" s="534">
        <f t="shared" si="6"/>
        <v>0.76104170250555481</v>
      </c>
      <c r="AP19" s="540">
        <f t="shared" si="32"/>
        <v>1.3139884407224072</v>
      </c>
      <c r="AQ19" s="534">
        <f t="shared" si="7"/>
        <v>0.59715231624833875</v>
      </c>
      <c r="AR19" s="540">
        <f t="shared" si="33"/>
        <v>1.6746146214128195</v>
      </c>
      <c r="AS19" s="534">
        <f t="shared" si="8"/>
        <v>0.39111799547295578</v>
      </c>
      <c r="AT19" s="540">
        <f t="shared" si="34"/>
        <v>2.5567731773393843</v>
      </c>
      <c r="AU19" s="534">
        <f t="shared" si="9"/>
        <v>0.27659607908457728</v>
      </c>
      <c r="AV19" s="540">
        <f t="shared" si="35"/>
        <v>3.6153802443968157</v>
      </c>
      <c r="AY19" s="504"/>
      <c r="AZ19" s="504"/>
      <c r="BE19" s="504"/>
      <c r="BF19" s="504"/>
      <c r="BG19" s="504"/>
      <c r="BH19" s="504"/>
      <c r="BI19" s="504"/>
      <c r="BJ19" s="504"/>
      <c r="BK19" s="543" t="s">
        <v>43</v>
      </c>
      <c r="BL19" s="515">
        <v>16</v>
      </c>
      <c r="BM19" s="512">
        <v>16</v>
      </c>
      <c r="BN19" s="534">
        <f t="shared" si="10"/>
        <v>975.88956080674745</v>
      </c>
      <c r="BO19" s="534">
        <f t="shared" si="11"/>
        <v>994.90267421629255</v>
      </c>
      <c r="BP19" s="534">
        <f t="shared" si="12"/>
        <v>998.1862442699412</v>
      </c>
      <c r="BQ19" s="534">
        <f t="shared" si="13"/>
        <v>986.60021475241763</v>
      </c>
      <c r="BR19" s="534">
        <f t="shared" si="14"/>
        <v>956.98949386566017</v>
      </c>
      <c r="BS19" s="534">
        <f t="shared" si="15"/>
        <v>899.47054530611047</v>
      </c>
      <c r="BT19" s="534">
        <f t="shared" si="16"/>
        <v>785.17617118934129</v>
      </c>
      <c r="BU19" s="534">
        <f t="shared" si="17"/>
        <v>679.65608282559663</v>
      </c>
    </row>
    <row r="20" spans="1:73" ht="8.25" x14ac:dyDescent="0.15">
      <c r="A20" s="527"/>
      <c r="B20" s="527"/>
      <c r="C20" s="528"/>
      <c r="D20" s="529"/>
      <c r="E20" s="530"/>
      <c r="F20" s="531"/>
      <c r="G20" s="531"/>
      <c r="H20" s="532"/>
      <c r="I20" s="510"/>
      <c r="J20" s="533"/>
      <c r="K20" s="534"/>
      <c r="L20" s="534"/>
      <c r="N20" s="504"/>
      <c r="O20" s="504"/>
      <c r="P20" s="504"/>
      <c r="Q20" s="535" t="s">
        <v>43</v>
      </c>
      <c r="R20" s="545">
        <v>17</v>
      </c>
      <c r="S20" s="537">
        <f t="shared" si="38"/>
        <v>17</v>
      </c>
      <c r="T20" s="538">
        <f t="shared" si="20"/>
        <v>-21</v>
      </c>
      <c r="U20" s="525">
        <f t="shared" si="21"/>
        <v>0.93358042649720174</v>
      </c>
      <c r="V20" s="522">
        <f t="shared" si="0"/>
        <v>-0.35836794954530027</v>
      </c>
      <c r="W20" s="522">
        <f t="shared" si="22"/>
        <v>35.742230555555558</v>
      </c>
      <c r="X20" s="512">
        <f>Sheet3!$C$26</f>
        <v>33.257769444444442</v>
      </c>
      <c r="Y20" s="512">
        <v>30</v>
      </c>
      <c r="Z20" s="512">
        <v>0</v>
      </c>
      <c r="AA20" s="512">
        <f t="shared" si="23"/>
        <v>0.83621179828868641</v>
      </c>
      <c r="AB20" s="512">
        <f t="shared" si="24"/>
        <v>0.54840662687717512</v>
      </c>
      <c r="AC20" s="512">
        <f t="shared" si="25"/>
        <v>0.86602540378443871</v>
      </c>
      <c r="AD20" s="512">
        <f t="shared" si="26"/>
        <v>0.49999999999999994</v>
      </c>
      <c r="AE20" s="512">
        <f t="shared" si="27"/>
        <v>1</v>
      </c>
      <c r="AF20" s="512">
        <f t="shared" si="28"/>
        <v>0</v>
      </c>
      <c r="AG20" s="534">
        <f t="shared" si="1"/>
        <v>0.83079813214877918</v>
      </c>
      <c r="AH20" s="539">
        <f t="shared" si="2"/>
        <v>1.203661829876286</v>
      </c>
      <c r="AI20" s="534">
        <f t="shared" si="3"/>
        <v>0.9109735702242292</v>
      </c>
      <c r="AJ20" s="540">
        <f t="shared" si="29"/>
        <v>1.0977266878926659</v>
      </c>
      <c r="AK20" s="534">
        <f t="shared" si="4"/>
        <v>0.9276761942136077</v>
      </c>
      <c r="AL20" s="540">
        <f t="shared" si="30"/>
        <v>1.0779623388392556</v>
      </c>
      <c r="AM20" s="534">
        <f t="shared" si="5"/>
        <v>0.87978297640877912</v>
      </c>
      <c r="AN20" s="540">
        <f t="shared" si="31"/>
        <v>1.1366439529006795</v>
      </c>
      <c r="AO20" s="534">
        <f t="shared" si="6"/>
        <v>0.77054330916818303</v>
      </c>
      <c r="AP20" s="540">
        <f t="shared" si="32"/>
        <v>1.2977855859646878</v>
      </c>
      <c r="AQ20" s="534">
        <f t="shared" si="7"/>
        <v>0.60740286620062334</v>
      </c>
      <c r="AR20" s="540">
        <f t="shared" si="33"/>
        <v>1.6463537721761474</v>
      </c>
      <c r="AS20" s="534">
        <f t="shared" si="8"/>
        <v>0.40148179074129242</v>
      </c>
      <c r="AT20" s="540">
        <f t="shared" si="34"/>
        <v>2.4907729891151695</v>
      </c>
      <c r="AU20" s="534">
        <f t="shared" si="9"/>
        <v>0.28677401143034698</v>
      </c>
      <c r="AV20" s="540">
        <f t="shared" si="35"/>
        <v>3.4870663314722461</v>
      </c>
      <c r="AY20" s="504"/>
      <c r="AZ20" s="504"/>
      <c r="BE20" s="504"/>
      <c r="BF20" s="504"/>
      <c r="BG20" s="504"/>
      <c r="BH20" s="504"/>
      <c r="BI20" s="504"/>
      <c r="BJ20" s="504"/>
      <c r="BK20" s="543" t="s">
        <v>43</v>
      </c>
      <c r="BL20" s="515">
        <v>17</v>
      </c>
      <c r="BM20" s="512">
        <v>17</v>
      </c>
      <c r="BN20" s="534">
        <f t="shared" si="10"/>
        <v>976.34008926041372</v>
      </c>
      <c r="BO20" s="534">
        <f t="shared" si="11"/>
        <v>995.848588709615</v>
      </c>
      <c r="BP20" s="534">
        <f t="shared" si="12"/>
        <v>999.59779404422864</v>
      </c>
      <c r="BQ20" s="534">
        <f t="shared" si="13"/>
        <v>988.56932928384799</v>
      </c>
      <c r="BR20" s="534">
        <f t="shared" si="14"/>
        <v>959.77374089044076</v>
      </c>
      <c r="BS20" s="534">
        <f t="shared" si="15"/>
        <v>903.69996374213554</v>
      </c>
      <c r="BT20" s="534">
        <f t="shared" si="16"/>
        <v>792.73271935471678</v>
      </c>
      <c r="BU20" s="534">
        <f t="shared" si="17"/>
        <v>691.09310418953032</v>
      </c>
    </row>
    <row r="21" spans="1:73" ht="8.25" x14ac:dyDescent="0.15">
      <c r="A21" s="527"/>
      <c r="B21" s="527"/>
      <c r="C21" s="528"/>
      <c r="D21" s="529"/>
      <c r="E21" s="534"/>
      <c r="F21" s="534"/>
      <c r="G21" s="534"/>
      <c r="H21" s="534"/>
      <c r="I21" s="546"/>
      <c r="J21" s="534"/>
      <c r="K21" s="544"/>
      <c r="L21" s="544"/>
      <c r="N21" s="504"/>
      <c r="O21" s="504"/>
      <c r="P21" s="504"/>
      <c r="Q21" s="535" t="s">
        <v>43</v>
      </c>
      <c r="R21" s="545">
        <v>18</v>
      </c>
      <c r="S21" s="537">
        <f t="shared" si="38"/>
        <v>18</v>
      </c>
      <c r="T21" s="538">
        <f t="shared" si="20"/>
        <v>-21</v>
      </c>
      <c r="U21" s="525">
        <f t="shared" si="21"/>
        <v>0.93358042649720174</v>
      </c>
      <c r="V21" s="522">
        <f t="shared" si="0"/>
        <v>-0.35836794954530027</v>
      </c>
      <c r="W21" s="522">
        <f t="shared" si="22"/>
        <v>35.742230555555558</v>
      </c>
      <c r="X21" s="512">
        <f>Sheet3!$C$26</f>
        <v>33.257769444444442</v>
      </c>
      <c r="Y21" s="512">
        <v>30</v>
      </c>
      <c r="Z21" s="512">
        <v>0</v>
      </c>
      <c r="AA21" s="512">
        <f t="shared" si="23"/>
        <v>0.83621179828868641</v>
      </c>
      <c r="AB21" s="512">
        <f t="shared" si="24"/>
        <v>0.54840662687717512</v>
      </c>
      <c r="AC21" s="512">
        <f t="shared" si="25"/>
        <v>0.86602540378443871</v>
      </c>
      <c r="AD21" s="512">
        <f t="shared" si="26"/>
        <v>0.49999999999999994</v>
      </c>
      <c r="AE21" s="512">
        <f t="shared" si="27"/>
        <v>1</v>
      </c>
      <c r="AF21" s="512">
        <f t="shared" si="28"/>
        <v>0</v>
      </c>
      <c r="AG21" s="534">
        <f t="shared" si="1"/>
        <v>0.83079813214877918</v>
      </c>
      <c r="AH21" s="539">
        <f t="shared" si="2"/>
        <v>1.203661829876286</v>
      </c>
      <c r="AI21" s="534">
        <f t="shared" si="3"/>
        <v>0.9109735702242292</v>
      </c>
      <c r="AJ21" s="540">
        <f t="shared" si="29"/>
        <v>1.0977266878926659</v>
      </c>
      <c r="AK21" s="534">
        <f t="shared" si="4"/>
        <v>0.9276761942136077</v>
      </c>
      <c r="AL21" s="540">
        <f t="shared" si="30"/>
        <v>1.0779623388392556</v>
      </c>
      <c r="AM21" s="534">
        <f t="shared" si="5"/>
        <v>0.87978297640877912</v>
      </c>
      <c r="AN21" s="540">
        <f t="shared" si="31"/>
        <v>1.1366439529006795</v>
      </c>
      <c r="AO21" s="534">
        <f t="shared" si="6"/>
        <v>0.77054330916818303</v>
      </c>
      <c r="AP21" s="540">
        <f t="shared" si="32"/>
        <v>1.2977855859646878</v>
      </c>
      <c r="AQ21" s="534">
        <f t="shared" si="7"/>
        <v>0.60740286620062334</v>
      </c>
      <c r="AR21" s="540">
        <f t="shared" si="33"/>
        <v>1.6463537721761474</v>
      </c>
      <c r="AS21" s="534">
        <f t="shared" si="8"/>
        <v>0.40148179074129242</v>
      </c>
      <c r="AT21" s="540">
        <f t="shared" si="34"/>
        <v>2.4907729891151695</v>
      </c>
      <c r="AU21" s="534">
        <f t="shared" si="9"/>
        <v>0.28677401143034698</v>
      </c>
      <c r="AV21" s="540">
        <f t="shared" si="35"/>
        <v>3.4870663314722461</v>
      </c>
      <c r="AY21" s="504"/>
      <c r="AZ21" s="504"/>
      <c r="BE21" s="504"/>
      <c r="BF21" s="504"/>
      <c r="BG21" s="504"/>
      <c r="BH21" s="504"/>
      <c r="BI21" s="504"/>
      <c r="BJ21" s="504"/>
      <c r="BK21" s="543" t="s">
        <v>43</v>
      </c>
      <c r="BL21" s="515">
        <v>18</v>
      </c>
      <c r="BM21" s="512">
        <v>18</v>
      </c>
      <c r="BN21" s="534">
        <f t="shared" si="10"/>
        <v>976.34008926041372</v>
      </c>
      <c r="BO21" s="534">
        <f t="shared" si="11"/>
        <v>995.848588709615</v>
      </c>
      <c r="BP21" s="534">
        <f t="shared" si="12"/>
        <v>999.59779404422864</v>
      </c>
      <c r="BQ21" s="534">
        <f t="shared" si="13"/>
        <v>988.56932928384799</v>
      </c>
      <c r="BR21" s="534">
        <f t="shared" si="14"/>
        <v>959.77374089044076</v>
      </c>
      <c r="BS21" s="534">
        <f t="shared" si="15"/>
        <v>903.69996374213554</v>
      </c>
      <c r="BT21" s="534">
        <f t="shared" si="16"/>
        <v>792.73271935471678</v>
      </c>
      <c r="BU21" s="534">
        <f t="shared" si="17"/>
        <v>691.09310418953032</v>
      </c>
    </row>
    <row r="22" spans="1:73" ht="8.25" x14ac:dyDescent="0.15">
      <c r="N22" s="504"/>
      <c r="O22" s="504"/>
      <c r="P22" s="504"/>
      <c r="Q22" s="535" t="s">
        <v>43</v>
      </c>
      <c r="R22" s="536">
        <v>19</v>
      </c>
      <c r="S22" s="537">
        <f t="shared" si="38"/>
        <v>19</v>
      </c>
      <c r="T22" s="538">
        <f t="shared" si="20"/>
        <v>-21</v>
      </c>
      <c r="U22" s="525">
        <f t="shared" si="21"/>
        <v>0.93358042649720174</v>
      </c>
      <c r="V22" s="522">
        <f t="shared" si="0"/>
        <v>-0.35836794954530027</v>
      </c>
      <c r="W22" s="522">
        <f t="shared" si="22"/>
        <v>35.742230555555558</v>
      </c>
      <c r="X22" s="512">
        <f>Sheet3!$C$26</f>
        <v>33.257769444444442</v>
      </c>
      <c r="Y22" s="512">
        <v>30</v>
      </c>
      <c r="Z22" s="512">
        <v>0</v>
      </c>
      <c r="AA22" s="512">
        <f t="shared" si="23"/>
        <v>0.83621179828868641</v>
      </c>
      <c r="AB22" s="512">
        <f t="shared" si="24"/>
        <v>0.54840662687717512</v>
      </c>
      <c r="AC22" s="512">
        <f t="shared" si="25"/>
        <v>0.86602540378443871</v>
      </c>
      <c r="AD22" s="512">
        <f t="shared" si="26"/>
        <v>0.49999999999999994</v>
      </c>
      <c r="AE22" s="512">
        <f t="shared" si="27"/>
        <v>1</v>
      </c>
      <c r="AF22" s="512">
        <f t="shared" si="28"/>
        <v>0</v>
      </c>
      <c r="AG22" s="534">
        <f t="shared" si="1"/>
        <v>0.83079813214877918</v>
      </c>
      <c r="AH22" s="539">
        <f t="shared" si="2"/>
        <v>1.203661829876286</v>
      </c>
      <c r="AI22" s="534">
        <f t="shared" si="3"/>
        <v>0.9109735702242292</v>
      </c>
      <c r="AJ22" s="540">
        <f t="shared" si="29"/>
        <v>1.0977266878926659</v>
      </c>
      <c r="AK22" s="534">
        <f t="shared" si="4"/>
        <v>0.9276761942136077</v>
      </c>
      <c r="AL22" s="540">
        <f t="shared" si="30"/>
        <v>1.0779623388392556</v>
      </c>
      <c r="AM22" s="534">
        <f t="shared" si="5"/>
        <v>0.87978297640877912</v>
      </c>
      <c r="AN22" s="540">
        <f t="shared" si="31"/>
        <v>1.1366439529006795</v>
      </c>
      <c r="AO22" s="534">
        <f t="shared" si="6"/>
        <v>0.77054330916818303</v>
      </c>
      <c r="AP22" s="540">
        <f t="shared" si="32"/>
        <v>1.2977855859646878</v>
      </c>
      <c r="AQ22" s="534">
        <f t="shared" si="7"/>
        <v>0.60740286620062334</v>
      </c>
      <c r="AR22" s="540">
        <f t="shared" si="33"/>
        <v>1.6463537721761474</v>
      </c>
      <c r="AS22" s="534">
        <f t="shared" si="8"/>
        <v>0.40148179074129242</v>
      </c>
      <c r="AT22" s="540">
        <f t="shared" si="34"/>
        <v>2.4907729891151695</v>
      </c>
      <c r="AU22" s="534">
        <f t="shared" si="9"/>
        <v>0.28677401143034698</v>
      </c>
      <c r="AV22" s="540">
        <f t="shared" si="35"/>
        <v>3.4870663314722461</v>
      </c>
      <c r="AY22" s="504"/>
      <c r="AZ22" s="504"/>
      <c r="BE22" s="504"/>
      <c r="BF22" s="504"/>
      <c r="BG22" s="504"/>
      <c r="BH22" s="504"/>
      <c r="BI22" s="504"/>
      <c r="BJ22" s="504"/>
      <c r="BK22" s="543" t="s">
        <v>43</v>
      </c>
      <c r="BL22" s="515">
        <v>19</v>
      </c>
      <c r="BM22" s="512">
        <v>19</v>
      </c>
      <c r="BN22" s="534">
        <f t="shared" si="10"/>
        <v>976.34008926041372</v>
      </c>
      <c r="BO22" s="534">
        <f t="shared" si="11"/>
        <v>995.848588709615</v>
      </c>
      <c r="BP22" s="534">
        <f t="shared" si="12"/>
        <v>999.59779404422864</v>
      </c>
      <c r="BQ22" s="534">
        <f t="shared" si="13"/>
        <v>988.56932928384799</v>
      </c>
      <c r="BR22" s="534">
        <f t="shared" si="14"/>
        <v>959.77374089044076</v>
      </c>
      <c r="BS22" s="534">
        <f t="shared" si="15"/>
        <v>903.69996374213554</v>
      </c>
      <c r="BT22" s="534">
        <f t="shared" si="16"/>
        <v>792.73271935471678</v>
      </c>
      <c r="BU22" s="534">
        <f t="shared" si="17"/>
        <v>691.09310418953032</v>
      </c>
    </row>
    <row r="23" spans="1:73" ht="8.25" x14ac:dyDescent="0.15">
      <c r="N23" s="504"/>
      <c r="O23" s="504"/>
      <c r="P23" s="504"/>
      <c r="Q23" s="535" t="s">
        <v>43</v>
      </c>
      <c r="R23" s="545">
        <v>20</v>
      </c>
      <c r="S23" s="537">
        <f t="shared" si="38"/>
        <v>20</v>
      </c>
      <c r="T23" s="538">
        <f t="shared" si="20"/>
        <v>-21</v>
      </c>
      <c r="U23" s="525">
        <f t="shared" si="21"/>
        <v>0.93358042649720174</v>
      </c>
      <c r="V23" s="522">
        <f t="shared" si="0"/>
        <v>-0.35836794954530027</v>
      </c>
      <c r="W23" s="522">
        <f t="shared" si="22"/>
        <v>35.742230555555558</v>
      </c>
      <c r="X23" s="512">
        <f>Sheet3!$C$26</f>
        <v>33.257769444444442</v>
      </c>
      <c r="Y23" s="512">
        <v>30</v>
      </c>
      <c r="Z23" s="512">
        <v>0</v>
      </c>
      <c r="AA23" s="512">
        <f t="shared" si="23"/>
        <v>0.83621179828868641</v>
      </c>
      <c r="AB23" s="512">
        <f t="shared" si="24"/>
        <v>0.54840662687717512</v>
      </c>
      <c r="AC23" s="512">
        <f t="shared" si="25"/>
        <v>0.86602540378443871</v>
      </c>
      <c r="AD23" s="512">
        <f t="shared" si="26"/>
        <v>0.49999999999999994</v>
      </c>
      <c r="AE23" s="512">
        <f t="shared" si="27"/>
        <v>1</v>
      </c>
      <c r="AF23" s="512">
        <f t="shared" si="28"/>
        <v>0</v>
      </c>
      <c r="AG23" s="534">
        <f t="shared" si="1"/>
        <v>0.83079813214877918</v>
      </c>
      <c r="AH23" s="539">
        <f t="shared" si="2"/>
        <v>1.203661829876286</v>
      </c>
      <c r="AI23" s="534">
        <f t="shared" si="3"/>
        <v>0.9109735702242292</v>
      </c>
      <c r="AJ23" s="540">
        <f t="shared" si="29"/>
        <v>1.0977266878926659</v>
      </c>
      <c r="AK23" s="534">
        <f t="shared" si="4"/>
        <v>0.9276761942136077</v>
      </c>
      <c r="AL23" s="540">
        <f t="shared" si="30"/>
        <v>1.0779623388392556</v>
      </c>
      <c r="AM23" s="534">
        <f t="shared" si="5"/>
        <v>0.87978297640877912</v>
      </c>
      <c r="AN23" s="540">
        <f t="shared" si="31"/>
        <v>1.1366439529006795</v>
      </c>
      <c r="AO23" s="534">
        <f t="shared" si="6"/>
        <v>0.77054330916818303</v>
      </c>
      <c r="AP23" s="540">
        <f t="shared" si="32"/>
        <v>1.2977855859646878</v>
      </c>
      <c r="AQ23" s="534">
        <f t="shared" si="7"/>
        <v>0.60740286620062334</v>
      </c>
      <c r="AR23" s="540">
        <f t="shared" si="33"/>
        <v>1.6463537721761474</v>
      </c>
      <c r="AS23" s="534">
        <f t="shared" si="8"/>
        <v>0.40148179074129242</v>
      </c>
      <c r="AT23" s="540">
        <f t="shared" si="34"/>
        <v>2.4907729891151695</v>
      </c>
      <c r="AU23" s="534">
        <f t="shared" si="9"/>
        <v>0.28677401143034698</v>
      </c>
      <c r="AV23" s="540">
        <f t="shared" si="35"/>
        <v>3.4870663314722461</v>
      </c>
      <c r="AY23" s="504"/>
      <c r="AZ23" s="504"/>
      <c r="BE23" s="504"/>
      <c r="BF23" s="504"/>
      <c r="BG23" s="504"/>
      <c r="BH23" s="504"/>
      <c r="BI23" s="504"/>
      <c r="BJ23" s="504"/>
      <c r="BK23" s="543" t="s">
        <v>43</v>
      </c>
      <c r="BL23" s="515">
        <v>20</v>
      </c>
      <c r="BM23" s="512">
        <v>20</v>
      </c>
      <c r="BN23" s="534">
        <f t="shared" si="10"/>
        <v>976.34008926041372</v>
      </c>
      <c r="BO23" s="534">
        <f t="shared" si="11"/>
        <v>995.848588709615</v>
      </c>
      <c r="BP23" s="534">
        <f t="shared" si="12"/>
        <v>999.59779404422864</v>
      </c>
      <c r="BQ23" s="534">
        <f t="shared" si="13"/>
        <v>988.56932928384799</v>
      </c>
      <c r="BR23" s="534">
        <f t="shared" si="14"/>
        <v>959.77374089044076</v>
      </c>
      <c r="BS23" s="534">
        <f t="shared" si="15"/>
        <v>903.69996374213554</v>
      </c>
      <c r="BT23" s="534">
        <f t="shared" si="16"/>
        <v>792.73271935471678</v>
      </c>
      <c r="BU23" s="534">
        <f t="shared" si="17"/>
        <v>691.09310418953032</v>
      </c>
    </row>
    <row r="24" spans="1:73" ht="8.25" x14ac:dyDescent="0.15">
      <c r="N24" s="504"/>
      <c r="O24" s="504"/>
      <c r="P24" s="504"/>
      <c r="Q24" s="535" t="s">
        <v>43</v>
      </c>
      <c r="R24" s="545">
        <v>21</v>
      </c>
      <c r="S24" s="537">
        <f t="shared" si="38"/>
        <v>21</v>
      </c>
      <c r="T24" s="538">
        <f t="shared" si="20"/>
        <v>-21</v>
      </c>
      <c r="U24" s="525">
        <f t="shared" si="21"/>
        <v>0.93358042649720174</v>
      </c>
      <c r="V24" s="522">
        <f t="shared" si="0"/>
        <v>-0.35836794954530027</v>
      </c>
      <c r="W24" s="522">
        <f t="shared" si="22"/>
        <v>35.742230555555558</v>
      </c>
      <c r="X24" s="512">
        <f>Sheet3!$C$26</f>
        <v>33.257769444444442</v>
      </c>
      <c r="Y24" s="512">
        <v>30</v>
      </c>
      <c r="Z24" s="512">
        <v>0</v>
      </c>
      <c r="AA24" s="512">
        <f t="shared" si="23"/>
        <v>0.83621179828868641</v>
      </c>
      <c r="AB24" s="512">
        <f t="shared" si="24"/>
        <v>0.54840662687717512</v>
      </c>
      <c r="AC24" s="512">
        <f t="shared" si="25"/>
        <v>0.86602540378443871</v>
      </c>
      <c r="AD24" s="512">
        <f t="shared" si="26"/>
        <v>0.49999999999999994</v>
      </c>
      <c r="AE24" s="512">
        <f t="shared" si="27"/>
        <v>1</v>
      </c>
      <c r="AF24" s="512">
        <f t="shared" si="28"/>
        <v>0</v>
      </c>
      <c r="AG24" s="534">
        <f t="shared" si="1"/>
        <v>0.83079813214877918</v>
      </c>
      <c r="AH24" s="539">
        <f t="shared" si="2"/>
        <v>1.203661829876286</v>
      </c>
      <c r="AI24" s="534">
        <f t="shared" si="3"/>
        <v>0.9109735702242292</v>
      </c>
      <c r="AJ24" s="540">
        <f t="shared" si="29"/>
        <v>1.0977266878926659</v>
      </c>
      <c r="AK24" s="534">
        <f t="shared" si="4"/>
        <v>0.9276761942136077</v>
      </c>
      <c r="AL24" s="540">
        <f t="shared" si="30"/>
        <v>1.0779623388392556</v>
      </c>
      <c r="AM24" s="534">
        <f t="shared" si="5"/>
        <v>0.87978297640877912</v>
      </c>
      <c r="AN24" s="540">
        <f t="shared" si="31"/>
        <v>1.1366439529006795</v>
      </c>
      <c r="AO24" s="534">
        <f t="shared" si="6"/>
        <v>0.77054330916818303</v>
      </c>
      <c r="AP24" s="540">
        <f t="shared" si="32"/>
        <v>1.2977855859646878</v>
      </c>
      <c r="AQ24" s="534">
        <f t="shared" si="7"/>
        <v>0.60740286620062334</v>
      </c>
      <c r="AR24" s="540">
        <f t="shared" si="33"/>
        <v>1.6463537721761474</v>
      </c>
      <c r="AS24" s="534">
        <f t="shared" si="8"/>
        <v>0.40148179074129242</v>
      </c>
      <c r="AT24" s="540">
        <f t="shared" si="34"/>
        <v>2.4907729891151695</v>
      </c>
      <c r="AU24" s="534">
        <f t="shared" si="9"/>
        <v>0.28677401143034698</v>
      </c>
      <c r="AV24" s="540">
        <f t="shared" si="35"/>
        <v>3.4870663314722461</v>
      </c>
      <c r="AY24" s="504"/>
      <c r="AZ24" s="504"/>
      <c r="BE24" s="504"/>
      <c r="BF24" s="504"/>
      <c r="BG24" s="504"/>
      <c r="BH24" s="504"/>
      <c r="BI24" s="504"/>
      <c r="BJ24" s="504"/>
      <c r="BK24" s="543" t="s">
        <v>43</v>
      </c>
      <c r="BL24" s="515">
        <v>21</v>
      </c>
      <c r="BM24" s="512">
        <v>21</v>
      </c>
      <c r="BN24" s="534">
        <f t="shared" si="10"/>
        <v>976.34008926041372</v>
      </c>
      <c r="BO24" s="534">
        <f t="shared" si="11"/>
        <v>995.848588709615</v>
      </c>
      <c r="BP24" s="534">
        <f t="shared" si="12"/>
        <v>999.59779404422864</v>
      </c>
      <c r="BQ24" s="534">
        <f t="shared" si="13"/>
        <v>988.56932928384799</v>
      </c>
      <c r="BR24" s="534">
        <f t="shared" si="14"/>
        <v>959.77374089044076</v>
      </c>
      <c r="BS24" s="534">
        <f t="shared" si="15"/>
        <v>903.69996374213554</v>
      </c>
      <c r="BT24" s="534">
        <f t="shared" si="16"/>
        <v>792.73271935471678</v>
      </c>
      <c r="BU24" s="534">
        <f t="shared" si="17"/>
        <v>691.09310418953032</v>
      </c>
    </row>
    <row r="25" spans="1:73" ht="8.25" x14ac:dyDescent="0.15">
      <c r="N25" s="504"/>
      <c r="O25" s="504"/>
      <c r="P25" s="504"/>
      <c r="Q25" s="535" t="s">
        <v>43</v>
      </c>
      <c r="R25" s="536">
        <v>22</v>
      </c>
      <c r="S25" s="537">
        <f t="shared" si="38"/>
        <v>22</v>
      </c>
      <c r="T25" s="538">
        <f t="shared" si="20"/>
        <v>-20</v>
      </c>
      <c r="U25" s="525">
        <f t="shared" si="21"/>
        <v>0.93969262078590843</v>
      </c>
      <c r="V25" s="522">
        <f t="shared" si="0"/>
        <v>-0.34202014332566871</v>
      </c>
      <c r="W25" s="522">
        <f t="shared" si="22"/>
        <v>36.742230555555558</v>
      </c>
      <c r="X25" s="512">
        <f>Sheet3!$C$26</f>
        <v>33.257769444444442</v>
      </c>
      <c r="Y25" s="512">
        <v>30</v>
      </c>
      <c r="Z25" s="512">
        <v>0</v>
      </c>
      <c r="AA25" s="512">
        <f t="shared" si="23"/>
        <v>0.83621179828868641</v>
      </c>
      <c r="AB25" s="512">
        <f t="shared" si="24"/>
        <v>0.54840662687717512</v>
      </c>
      <c r="AC25" s="512">
        <f t="shared" si="25"/>
        <v>0.86602540378443871</v>
      </c>
      <c r="AD25" s="512">
        <f t="shared" si="26"/>
        <v>0.49999999999999994</v>
      </c>
      <c r="AE25" s="512">
        <f t="shared" si="27"/>
        <v>1</v>
      </c>
      <c r="AF25" s="512">
        <f t="shared" si="28"/>
        <v>0</v>
      </c>
      <c r="AG25" s="534">
        <f t="shared" si="1"/>
        <v>0.83217087396460732</v>
      </c>
      <c r="AH25" s="539">
        <f t="shared" si="2"/>
        <v>1.2016762798195826</v>
      </c>
      <c r="AI25" s="534">
        <f t="shared" si="3"/>
        <v>0.91477602071300912</v>
      </c>
      <c r="AJ25" s="540">
        <f t="shared" si="29"/>
        <v>1.0931637661649289</v>
      </c>
      <c r="AK25" s="534">
        <f t="shared" si="4"/>
        <v>0.9337126753247299</v>
      </c>
      <c r="AL25" s="540">
        <f t="shared" si="30"/>
        <v>1.0709932792250212</v>
      </c>
      <c r="AM25" s="534">
        <f t="shared" si="5"/>
        <v>0.88770496517008135</v>
      </c>
      <c r="AN25" s="540">
        <f t="shared" si="31"/>
        <v>1.1265004018631386</v>
      </c>
      <c r="AO25" s="534">
        <f t="shared" si="6"/>
        <v>0.77987435730970334</v>
      </c>
      <c r="AP25" s="540">
        <f t="shared" si="32"/>
        <v>1.2822578286195407</v>
      </c>
      <c r="AQ25" s="534">
        <f t="shared" si="7"/>
        <v>0.61757045418184708</v>
      </c>
      <c r="AR25" s="540">
        <f t="shared" si="33"/>
        <v>1.6192484488669279</v>
      </c>
      <c r="AS25" s="534">
        <f t="shared" si="8"/>
        <v>0.41185629617074715</v>
      </c>
      <c r="AT25" s="540">
        <f t="shared" si="34"/>
        <v>2.428031352919807</v>
      </c>
      <c r="AU25" s="534">
        <f t="shared" si="9"/>
        <v>0.29700977909480475</v>
      </c>
      <c r="AV25" s="540">
        <f t="shared" si="35"/>
        <v>3.3668925078753134</v>
      </c>
      <c r="AY25" s="504"/>
      <c r="AZ25" s="504"/>
      <c r="BE25" s="504"/>
      <c r="BF25" s="504"/>
      <c r="BG25" s="504"/>
      <c r="BH25" s="504"/>
      <c r="BI25" s="504"/>
      <c r="BJ25" s="504"/>
      <c r="BK25" s="543" t="s">
        <v>43</v>
      </c>
      <c r="BL25" s="515">
        <v>22</v>
      </c>
      <c r="BM25" s="512">
        <v>22</v>
      </c>
      <c r="BN25" s="534">
        <f t="shared" si="10"/>
        <v>976.69704718282651</v>
      </c>
      <c r="BO25" s="534">
        <f t="shared" si="11"/>
        <v>996.71096817994567</v>
      </c>
      <c r="BP25" s="534">
        <f t="shared" si="12"/>
        <v>1000.9284227281786</v>
      </c>
      <c r="BQ25" s="534">
        <f t="shared" si="13"/>
        <v>990.45368079152456</v>
      </c>
      <c r="BR25" s="534">
        <f t="shared" si="14"/>
        <v>962.46011641240727</v>
      </c>
      <c r="BS25" s="534">
        <f t="shared" si="15"/>
        <v>907.79723412720364</v>
      </c>
      <c r="BT25" s="534">
        <f t="shared" si="16"/>
        <v>800.04426247605863</v>
      </c>
      <c r="BU25" s="534">
        <f t="shared" si="17"/>
        <v>702.10517992461348</v>
      </c>
    </row>
    <row r="26" spans="1:73" ht="8.25" x14ac:dyDescent="0.15">
      <c r="N26" s="504"/>
      <c r="O26" s="504"/>
      <c r="P26" s="504"/>
      <c r="Q26" s="535" t="s">
        <v>43</v>
      </c>
      <c r="R26" s="545">
        <v>23</v>
      </c>
      <c r="S26" s="537">
        <f t="shared" si="38"/>
        <v>23</v>
      </c>
      <c r="T26" s="538">
        <f t="shared" si="20"/>
        <v>-20</v>
      </c>
      <c r="U26" s="525">
        <f t="shared" si="21"/>
        <v>0.93969262078590843</v>
      </c>
      <c r="V26" s="522">
        <f t="shared" si="0"/>
        <v>-0.34202014332566871</v>
      </c>
      <c r="W26" s="522">
        <f t="shared" si="22"/>
        <v>36.742230555555558</v>
      </c>
      <c r="X26" s="512">
        <f>Sheet3!$C$26</f>
        <v>33.257769444444442</v>
      </c>
      <c r="Y26" s="512">
        <v>30</v>
      </c>
      <c r="Z26" s="512">
        <v>0</v>
      </c>
      <c r="AA26" s="512">
        <f t="shared" si="23"/>
        <v>0.83621179828868641</v>
      </c>
      <c r="AB26" s="512">
        <f t="shared" si="24"/>
        <v>0.54840662687717512</v>
      </c>
      <c r="AC26" s="512">
        <f t="shared" si="25"/>
        <v>0.86602540378443871</v>
      </c>
      <c r="AD26" s="512">
        <f t="shared" si="26"/>
        <v>0.49999999999999994</v>
      </c>
      <c r="AE26" s="512">
        <f t="shared" si="27"/>
        <v>1</v>
      </c>
      <c r="AF26" s="512">
        <f t="shared" si="28"/>
        <v>0</v>
      </c>
      <c r="AG26" s="534">
        <f t="shared" si="1"/>
        <v>0.83217087396460732</v>
      </c>
      <c r="AH26" s="539">
        <f t="shared" si="2"/>
        <v>1.2016762798195826</v>
      </c>
      <c r="AI26" s="534">
        <f t="shared" si="3"/>
        <v>0.91477602071300912</v>
      </c>
      <c r="AJ26" s="540">
        <f t="shared" si="29"/>
        <v>1.0931637661649289</v>
      </c>
      <c r="AK26" s="534">
        <f t="shared" si="4"/>
        <v>0.9337126753247299</v>
      </c>
      <c r="AL26" s="540">
        <f t="shared" si="30"/>
        <v>1.0709932792250212</v>
      </c>
      <c r="AM26" s="534">
        <f t="shared" si="5"/>
        <v>0.88770496517008135</v>
      </c>
      <c r="AN26" s="540">
        <f t="shared" si="31"/>
        <v>1.1265004018631386</v>
      </c>
      <c r="AO26" s="534">
        <f t="shared" si="6"/>
        <v>0.77987435730970334</v>
      </c>
      <c r="AP26" s="540">
        <f t="shared" si="32"/>
        <v>1.2822578286195407</v>
      </c>
      <c r="AQ26" s="534">
        <f t="shared" si="7"/>
        <v>0.61757045418184708</v>
      </c>
      <c r="AR26" s="540">
        <f t="shared" si="33"/>
        <v>1.6192484488669279</v>
      </c>
      <c r="AS26" s="534">
        <f t="shared" si="8"/>
        <v>0.41185629617074715</v>
      </c>
      <c r="AT26" s="540">
        <f t="shared" si="34"/>
        <v>2.428031352919807</v>
      </c>
      <c r="AU26" s="534">
        <f t="shared" si="9"/>
        <v>0.29700977909480475</v>
      </c>
      <c r="AV26" s="540">
        <f t="shared" si="35"/>
        <v>3.3668925078753134</v>
      </c>
      <c r="AY26" s="504"/>
      <c r="AZ26" s="504"/>
      <c r="BE26" s="504"/>
      <c r="BF26" s="504"/>
      <c r="BG26" s="504"/>
      <c r="BH26" s="504"/>
      <c r="BI26" s="504"/>
      <c r="BJ26" s="504"/>
      <c r="BK26" s="543" t="s">
        <v>43</v>
      </c>
      <c r="BL26" s="515">
        <v>23</v>
      </c>
      <c r="BM26" s="512">
        <v>23</v>
      </c>
      <c r="BN26" s="534">
        <f t="shared" si="10"/>
        <v>976.69704718282651</v>
      </c>
      <c r="BO26" s="534">
        <f t="shared" si="11"/>
        <v>996.71096817994567</v>
      </c>
      <c r="BP26" s="534">
        <f t="shared" si="12"/>
        <v>1000.9284227281786</v>
      </c>
      <c r="BQ26" s="534">
        <f t="shared" si="13"/>
        <v>990.45368079152456</v>
      </c>
      <c r="BR26" s="534">
        <f t="shared" si="14"/>
        <v>962.46011641240727</v>
      </c>
      <c r="BS26" s="534">
        <f t="shared" si="15"/>
        <v>907.79723412720364</v>
      </c>
      <c r="BT26" s="534">
        <f t="shared" si="16"/>
        <v>800.04426247605863</v>
      </c>
      <c r="BU26" s="534">
        <f t="shared" si="17"/>
        <v>702.10517992461348</v>
      </c>
    </row>
    <row r="27" spans="1:73" ht="8.25" x14ac:dyDescent="0.15">
      <c r="N27" s="504"/>
      <c r="O27" s="504"/>
      <c r="P27" s="504"/>
      <c r="Q27" s="535" t="s">
        <v>43</v>
      </c>
      <c r="R27" s="536">
        <v>24</v>
      </c>
      <c r="S27" s="537">
        <f t="shared" si="38"/>
        <v>24</v>
      </c>
      <c r="T27" s="538">
        <f t="shared" si="20"/>
        <v>-20</v>
      </c>
      <c r="U27" s="525">
        <f t="shared" si="21"/>
        <v>0.93969262078590843</v>
      </c>
      <c r="V27" s="522">
        <f t="shared" si="0"/>
        <v>-0.34202014332566871</v>
      </c>
      <c r="W27" s="522">
        <f t="shared" si="22"/>
        <v>36.742230555555558</v>
      </c>
      <c r="X27" s="512">
        <f>Sheet3!$C$26</f>
        <v>33.257769444444442</v>
      </c>
      <c r="Y27" s="512">
        <v>30</v>
      </c>
      <c r="Z27" s="512">
        <v>0</v>
      </c>
      <c r="AA27" s="512">
        <f t="shared" si="23"/>
        <v>0.83621179828868641</v>
      </c>
      <c r="AB27" s="512">
        <f t="shared" si="24"/>
        <v>0.54840662687717512</v>
      </c>
      <c r="AC27" s="512">
        <f t="shared" si="25"/>
        <v>0.86602540378443871</v>
      </c>
      <c r="AD27" s="512">
        <f t="shared" si="26"/>
        <v>0.49999999999999994</v>
      </c>
      <c r="AE27" s="512">
        <f t="shared" si="27"/>
        <v>1</v>
      </c>
      <c r="AF27" s="512">
        <f t="shared" si="28"/>
        <v>0</v>
      </c>
      <c r="AG27" s="534">
        <f t="shared" si="1"/>
        <v>0.83217087396460732</v>
      </c>
      <c r="AH27" s="539">
        <f t="shared" si="2"/>
        <v>1.2016762798195826</v>
      </c>
      <c r="AI27" s="534">
        <f t="shared" si="3"/>
        <v>0.91477602071300912</v>
      </c>
      <c r="AJ27" s="540">
        <f t="shared" si="29"/>
        <v>1.0931637661649289</v>
      </c>
      <c r="AK27" s="534">
        <f t="shared" si="4"/>
        <v>0.9337126753247299</v>
      </c>
      <c r="AL27" s="540">
        <f t="shared" si="30"/>
        <v>1.0709932792250212</v>
      </c>
      <c r="AM27" s="534">
        <f t="shared" si="5"/>
        <v>0.88770496517008135</v>
      </c>
      <c r="AN27" s="540">
        <f t="shared" si="31"/>
        <v>1.1265004018631386</v>
      </c>
      <c r="AO27" s="534">
        <f t="shared" si="6"/>
        <v>0.77987435730970334</v>
      </c>
      <c r="AP27" s="540">
        <f t="shared" si="32"/>
        <v>1.2822578286195407</v>
      </c>
      <c r="AQ27" s="534">
        <f t="shared" si="7"/>
        <v>0.61757045418184708</v>
      </c>
      <c r="AR27" s="540">
        <f t="shared" si="33"/>
        <v>1.6192484488669279</v>
      </c>
      <c r="AS27" s="534">
        <f t="shared" si="8"/>
        <v>0.41185629617074715</v>
      </c>
      <c r="AT27" s="540">
        <f t="shared" si="34"/>
        <v>2.428031352919807</v>
      </c>
      <c r="AU27" s="534">
        <f t="shared" si="9"/>
        <v>0.29700977909480475</v>
      </c>
      <c r="AV27" s="540">
        <f t="shared" si="35"/>
        <v>3.3668925078753134</v>
      </c>
      <c r="AY27" s="504"/>
      <c r="AZ27" s="504"/>
      <c r="BE27" s="504"/>
      <c r="BF27" s="504"/>
      <c r="BG27" s="504"/>
      <c r="BH27" s="504"/>
      <c r="BI27" s="504"/>
      <c r="BJ27" s="504"/>
      <c r="BK27" s="543" t="s">
        <v>43</v>
      </c>
      <c r="BL27" s="515">
        <v>24</v>
      </c>
      <c r="BM27" s="512">
        <v>24</v>
      </c>
      <c r="BN27" s="534">
        <f t="shared" si="10"/>
        <v>976.69704718282651</v>
      </c>
      <c r="BO27" s="534">
        <f t="shared" si="11"/>
        <v>996.71096817994567</v>
      </c>
      <c r="BP27" s="534">
        <f t="shared" si="12"/>
        <v>1000.9284227281786</v>
      </c>
      <c r="BQ27" s="534">
        <f t="shared" si="13"/>
        <v>990.45368079152456</v>
      </c>
      <c r="BR27" s="534">
        <f t="shared" si="14"/>
        <v>962.46011641240727</v>
      </c>
      <c r="BS27" s="534">
        <f t="shared" si="15"/>
        <v>907.79723412720364</v>
      </c>
      <c r="BT27" s="534">
        <f t="shared" si="16"/>
        <v>800.04426247605863</v>
      </c>
      <c r="BU27" s="534">
        <f t="shared" si="17"/>
        <v>702.10517992461348</v>
      </c>
    </row>
    <row r="28" spans="1:73" ht="8.25" x14ac:dyDescent="0.15">
      <c r="N28" s="504"/>
      <c r="O28" s="504"/>
      <c r="P28" s="504"/>
      <c r="Q28" s="535" t="s">
        <v>43</v>
      </c>
      <c r="R28" s="545">
        <v>25</v>
      </c>
      <c r="S28" s="537">
        <f t="shared" si="38"/>
        <v>25</v>
      </c>
      <c r="T28" s="538">
        <f t="shared" si="20"/>
        <v>-20</v>
      </c>
      <c r="U28" s="525">
        <f t="shared" si="21"/>
        <v>0.93969262078590843</v>
      </c>
      <c r="V28" s="522">
        <f t="shared" si="0"/>
        <v>-0.34202014332566871</v>
      </c>
      <c r="W28" s="522">
        <f t="shared" si="22"/>
        <v>36.742230555555558</v>
      </c>
      <c r="X28" s="512">
        <f>Sheet3!$C$26</f>
        <v>33.257769444444442</v>
      </c>
      <c r="Y28" s="512">
        <v>30</v>
      </c>
      <c r="Z28" s="512">
        <v>0</v>
      </c>
      <c r="AA28" s="512">
        <f t="shared" si="23"/>
        <v>0.83621179828868641</v>
      </c>
      <c r="AB28" s="512">
        <f t="shared" si="24"/>
        <v>0.54840662687717512</v>
      </c>
      <c r="AC28" s="512">
        <f t="shared" si="25"/>
        <v>0.86602540378443871</v>
      </c>
      <c r="AD28" s="512">
        <f t="shared" si="26"/>
        <v>0.49999999999999994</v>
      </c>
      <c r="AE28" s="512">
        <f t="shared" si="27"/>
        <v>1</v>
      </c>
      <c r="AF28" s="512">
        <f t="shared" si="28"/>
        <v>0</v>
      </c>
      <c r="AG28" s="534">
        <f t="shared" si="1"/>
        <v>0.83217087396460732</v>
      </c>
      <c r="AH28" s="539">
        <f t="shared" si="2"/>
        <v>1.2016762798195826</v>
      </c>
      <c r="AI28" s="534">
        <f t="shared" si="3"/>
        <v>0.91477602071300912</v>
      </c>
      <c r="AJ28" s="540">
        <f t="shared" si="29"/>
        <v>1.0931637661649289</v>
      </c>
      <c r="AK28" s="534">
        <f t="shared" si="4"/>
        <v>0.9337126753247299</v>
      </c>
      <c r="AL28" s="540">
        <f t="shared" si="30"/>
        <v>1.0709932792250212</v>
      </c>
      <c r="AM28" s="534">
        <f t="shared" si="5"/>
        <v>0.88770496517008135</v>
      </c>
      <c r="AN28" s="540">
        <f t="shared" si="31"/>
        <v>1.1265004018631386</v>
      </c>
      <c r="AO28" s="534">
        <f t="shared" si="6"/>
        <v>0.77987435730970334</v>
      </c>
      <c r="AP28" s="540">
        <f t="shared" si="32"/>
        <v>1.2822578286195407</v>
      </c>
      <c r="AQ28" s="534">
        <f t="shared" si="7"/>
        <v>0.61757045418184708</v>
      </c>
      <c r="AR28" s="540">
        <f t="shared" si="33"/>
        <v>1.6192484488669279</v>
      </c>
      <c r="AS28" s="534">
        <f t="shared" si="8"/>
        <v>0.41185629617074715</v>
      </c>
      <c r="AT28" s="540">
        <f t="shared" si="34"/>
        <v>2.428031352919807</v>
      </c>
      <c r="AU28" s="534">
        <f t="shared" si="9"/>
        <v>0.29700977909480475</v>
      </c>
      <c r="AV28" s="540">
        <f t="shared" si="35"/>
        <v>3.3668925078753134</v>
      </c>
      <c r="AY28" s="504"/>
      <c r="AZ28" s="504"/>
      <c r="BE28" s="504"/>
      <c r="BF28" s="504"/>
      <c r="BG28" s="504"/>
      <c r="BH28" s="504"/>
      <c r="BI28" s="504"/>
      <c r="BJ28" s="504"/>
      <c r="BK28" s="543" t="s">
        <v>43</v>
      </c>
      <c r="BL28" s="515">
        <v>25</v>
      </c>
      <c r="BM28" s="512">
        <v>25</v>
      </c>
      <c r="BN28" s="534">
        <f t="shared" si="10"/>
        <v>976.69704718282651</v>
      </c>
      <c r="BO28" s="534">
        <f t="shared" si="11"/>
        <v>996.71096817994567</v>
      </c>
      <c r="BP28" s="534">
        <f t="shared" si="12"/>
        <v>1000.9284227281786</v>
      </c>
      <c r="BQ28" s="534">
        <f t="shared" si="13"/>
        <v>990.45368079152456</v>
      </c>
      <c r="BR28" s="534">
        <f t="shared" si="14"/>
        <v>962.46011641240727</v>
      </c>
      <c r="BS28" s="534">
        <f t="shared" si="15"/>
        <v>907.79723412720364</v>
      </c>
      <c r="BT28" s="534">
        <f t="shared" si="16"/>
        <v>800.04426247605863</v>
      </c>
      <c r="BU28" s="534">
        <f t="shared" si="17"/>
        <v>702.10517992461348</v>
      </c>
    </row>
    <row r="29" spans="1:73" ht="8.25" x14ac:dyDescent="0.15">
      <c r="N29" s="504"/>
      <c r="O29" s="504"/>
      <c r="P29" s="504"/>
      <c r="Q29" s="535" t="s">
        <v>43</v>
      </c>
      <c r="R29" s="545">
        <v>26</v>
      </c>
      <c r="S29" s="537">
        <f t="shared" si="38"/>
        <v>26</v>
      </c>
      <c r="T29" s="538">
        <f t="shared" si="20"/>
        <v>-20</v>
      </c>
      <c r="U29" s="525">
        <f t="shared" si="21"/>
        <v>0.93969262078590843</v>
      </c>
      <c r="V29" s="522">
        <f t="shared" si="0"/>
        <v>-0.34202014332566871</v>
      </c>
      <c r="W29" s="522">
        <f t="shared" si="22"/>
        <v>36.742230555555558</v>
      </c>
      <c r="X29" s="512">
        <f>Sheet3!$C$26</f>
        <v>33.257769444444442</v>
      </c>
      <c r="Y29" s="512">
        <v>30</v>
      </c>
      <c r="Z29" s="512">
        <v>0</v>
      </c>
      <c r="AA29" s="512">
        <f t="shared" si="23"/>
        <v>0.83621179828868641</v>
      </c>
      <c r="AB29" s="512">
        <f t="shared" si="24"/>
        <v>0.54840662687717512</v>
      </c>
      <c r="AC29" s="512">
        <f t="shared" si="25"/>
        <v>0.86602540378443871</v>
      </c>
      <c r="AD29" s="512">
        <f t="shared" si="26"/>
        <v>0.49999999999999994</v>
      </c>
      <c r="AE29" s="512">
        <f t="shared" si="27"/>
        <v>1</v>
      </c>
      <c r="AF29" s="512">
        <f t="shared" si="28"/>
        <v>0</v>
      </c>
      <c r="AG29" s="534">
        <f t="shared" si="1"/>
        <v>0.83217087396460732</v>
      </c>
      <c r="AH29" s="539">
        <f t="shared" si="2"/>
        <v>1.2016762798195826</v>
      </c>
      <c r="AI29" s="534">
        <f t="shared" si="3"/>
        <v>0.91477602071300912</v>
      </c>
      <c r="AJ29" s="540">
        <f t="shared" si="29"/>
        <v>1.0931637661649289</v>
      </c>
      <c r="AK29" s="534">
        <f t="shared" si="4"/>
        <v>0.9337126753247299</v>
      </c>
      <c r="AL29" s="540">
        <f t="shared" si="30"/>
        <v>1.0709932792250212</v>
      </c>
      <c r="AM29" s="534">
        <f t="shared" si="5"/>
        <v>0.88770496517008135</v>
      </c>
      <c r="AN29" s="540">
        <f t="shared" si="31"/>
        <v>1.1265004018631386</v>
      </c>
      <c r="AO29" s="534">
        <f t="shared" si="6"/>
        <v>0.77987435730970334</v>
      </c>
      <c r="AP29" s="540">
        <f t="shared" si="32"/>
        <v>1.2822578286195407</v>
      </c>
      <c r="AQ29" s="534">
        <f t="shared" si="7"/>
        <v>0.61757045418184708</v>
      </c>
      <c r="AR29" s="540">
        <f t="shared" si="33"/>
        <v>1.6192484488669279</v>
      </c>
      <c r="AS29" s="534">
        <f t="shared" si="8"/>
        <v>0.41185629617074715</v>
      </c>
      <c r="AT29" s="540">
        <f t="shared" si="34"/>
        <v>2.428031352919807</v>
      </c>
      <c r="AU29" s="534">
        <f t="shared" si="9"/>
        <v>0.29700977909480475</v>
      </c>
      <c r="AV29" s="540">
        <f t="shared" si="35"/>
        <v>3.3668925078753134</v>
      </c>
      <c r="AY29" s="504"/>
      <c r="AZ29" s="504"/>
      <c r="BE29" s="504"/>
      <c r="BF29" s="504"/>
      <c r="BG29" s="504"/>
      <c r="BH29" s="504"/>
      <c r="BI29" s="504"/>
      <c r="BJ29" s="504"/>
      <c r="BK29" s="543" t="s">
        <v>43</v>
      </c>
      <c r="BL29" s="515">
        <v>26</v>
      </c>
      <c r="BM29" s="512">
        <v>26</v>
      </c>
      <c r="BN29" s="534">
        <f t="shared" si="10"/>
        <v>976.69704718282651</v>
      </c>
      <c r="BO29" s="534">
        <f t="shared" si="11"/>
        <v>996.71096817994567</v>
      </c>
      <c r="BP29" s="534">
        <f t="shared" si="12"/>
        <v>1000.9284227281786</v>
      </c>
      <c r="BQ29" s="534">
        <f t="shared" si="13"/>
        <v>990.45368079152456</v>
      </c>
      <c r="BR29" s="534">
        <f t="shared" si="14"/>
        <v>962.46011641240727</v>
      </c>
      <c r="BS29" s="534">
        <f t="shared" si="15"/>
        <v>907.79723412720364</v>
      </c>
      <c r="BT29" s="534">
        <f t="shared" si="16"/>
        <v>800.04426247605863</v>
      </c>
      <c r="BU29" s="534">
        <f t="shared" si="17"/>
        <v>702.10517992461348</v>
      </c>
    </row>
    <row r="30" spans="1:73" ht="8.25" x14ac:dyDescent="0.15">
      <c r="N30" s="504"/>
      <c r="O30" s="504"/>
      <c r="P30" s="504"/>
      <c r="Q30" s="535" t="s">
        <v>43</v>
      </c>
      <c r="R30" s="536">
        <v>27</v>
      </c>
      <c r="S30" s="537">
        <f t="shared" si="38"/>
        <v>27</v>
      </c>
      <c r="T30" s="538">
        <f t="shared" si="20"/>
        <v>-19</v>
      </c>
      <c r="U30" s="525">
        <f t="shared" si="21"/>
        <v>0.94551857559931685</v>
      </c>
      <c r="V30" s="522">
        <f t="shared" si="0"/>
        <v>-0.3255681544571567</v>
      </c>
      <c r="W30" s="522">
        <f t="shared" si="22"/>
        <v>37.742230555555558</v>
      </c>
      <c r="X30" s="512">
        <f>Sheet3!$C$26</f>
        <v>33.257769444444442</v>
      </c>
      <c r="Y30" s="512">
        <v>30</v>
      </c>
      <c r="Z30" s="512">
        <v>0</v>
      </c>
      <c r="AA30" s="512">
        <f t="shared" si="23"/>
        <v>0.83621179828868641</v>
      </c>
      <c r="AB30" s="512">
        <f t="shared" si="24"/>
        <v>0.54840662687717512</v>
      </c>
      <c r="AC30" s="512">
        <f t="shared" si="25"/>
        <v>0.86602540378443871</v>
      </c>
      <c r="AD30" s="512">
        <f t="shared" si="26"/>
        <v>0.49999999999999994</v>
      </c>
      <c r="AE30" s="512">
        <f t="shared" si="27"/>
        <v>1</v>
      </c>
      <c r="AF30" s="512">
        <f t="shared" si="28"/>
        <v>0</v>
      </c>
      <c r="AG30" s="534">
        <f t="shared" si="1"/>
        <v>0.83319208115575438</v>
      </c>
      <c r="AH30" s="539">
        <f t="shared" si="2"/>
        <v>1.2002034376189217</v>
      </c>
      <c r="AI30" s="534">
        <f t="shared" si="3"/>
        <v>0.91823818768206711</v>
      </c>
      <c r="AJ30" s="540">
        <f t="shared" si="29"/>
        <v>1.0890420518496693</v>
      </c>
      <c r="AK30" s="534">
        <f t="shared" si="4"/>
        <v>0.93944372146878241</v>
      </c>
      <c r="AL30" s="540">
        <f t="shared" si="30"/>
        <v>1.0644597192437886</v>
      </c>
      <c r="AM30" s="534">
        <f t="shared" si="5"/>
        <v>0.89537757227219295</v>
      </c>
      <c r="AN30" s="540">
        <f t="shared" si="31"/>
        <v>1.1168472731144108</v>
      </c>
      <c r="AO30" s="534">
        <f t="shared" si="6"/>
        <v>0.78902947882835028</v>
      </c>
      <c r="AP30" s="540">
        <f t="shared" si="32"/>
        <v>1.2673797707595478</v>
      </c>
      <c r="AQ30" s="534">
        <f t="shared" si="7"/>
        <v>0.62764796509323451</v>
      </c>
      <c r="AR30" s="540">
        <f t="shared" si="33"/>
        <v>1.5932498081969471</v>
      </c>
      <c r="AS30" s="534">
        <f t="shared" si="8"/>
        <v>0.42223311529794877</v>
      </c>
      <c r="AT30" s="540">
        <f t="shared" si="34"/>
        <v>2.3683599503898458</v>
      </c>
      <c r="AU30" s="534">
        <f t="shared" si="9"/>
        <v>0.30729454820142771</v>
      </c>
      <c r="AV30" s="540">
        <f t="shared" si="35"/>
        <v>3.2542067727947863</v>
      </c>
      <c r="AY30" s="504"/>
      <c r="AZ30" s="504"/>
      <c r="BE30" s="504"/>
      <c r="BF30" s="504"/>
      <c r="BG30" s="504"/>
      <c r="BH30" s="504"/>
      <c r="BI30" s="504"/>
      <c r="BJ30" s="504"/>
      <c r="BK30" s="543" t="s">
        <v>43</v>
      </c>
      <c r="BL30" s="515">
        <v>27</v>
      </c>
      <c r="BM30" s="512">
        <v>27</v>
      </c>
      <c r="BN30" s="534">
        <f t="shared" si="10"/>
        <v>976.96203826742385</v>
      </c>
      <c r="BO30" s="534">
        <f t="shared" si="11"/>
        <v>997.49159762353975</v>
      </c>
      <c r="BP30" s="534">
        <f t="shared" si="12"/>
        <v>1002.1800398324987</v>
      </c>
      <c r="BQ30" s="534">
        <f t="shared" si="13"/>
        <v>992.2553411876205</v>
      </c>
      <c r="BR30" s="534">
        <f t="shared" si="14"/>
        <v>965.05099785123832</v>
      </c>
      <c r="BS30" s="534">
        <f t="shared" si="15"/>
        <v>911.76554459348745</v>
      </c>
      <c r="BT30" s="534">
        <f t="shared" si="16"/>
        <v>807.11781341239202</v>
      </c>
      <c r="BU30" s="534">
        <f t="shared" si="17"/>
        <v>712.70829644659671</v>
      </c>
    </row>
    <row r="31" spans="1:73" ht="8.25" x14ac:dyDescent="0.15">
      <c r="N31" s="504"/>
      <c r="O31" s="504"/>
      <c r="P31" s="504"/>
      <c r="Q31" s="535" t="s">
        <v>43</v>
      </c>
      <c r="R31" s="545">
        <v>28</v>
      </c>
      <c r="S31" s="537">
        <f t="shared" si="38"/>
        <v>28</v>
      </c>
      <c r="T31" s="538">
        <f t="shared" si="20"/>
        <v>-19</v>
      </c>
      <c r="U31" s="525">
        <f t="shared" si="21"/>
        <v>0.94551857559931685</v>
      </c>
      <c r="V31" s="522">
        <f t="shared" si="0"/>
        <v>-0.3255681544571567</v>
      </c>
      <c r="W31" s="522">
        <f t="shared" si="22"/>
        <v>37.742230555555558</v>
      </c>
      <c r="X31" s="512">
        <f>Sheet3!$C$26</f>
        <v>33.257769444444442</v>
      </c>
      <c r="Y31" s="512">
        <v>30</v>
      </c>
      <c r="Z31" s="512">
        <v>0</v>
      </c>
      <c r="AA31" s="512">
        <f t="shared" si="23"/>
        <v>0.83621179828868641</v>
      </c>
      <c r="AB31" s="512">
        <f t="shared" si="24"/>
        <v>0.54840662687717512</v>
      </c>
      <c r="AC31" s="512">
        <f t="shared" si="25"/>
        <v>0.86602540378443871</v>
      </c>
      <c r="AD31" s="512">
        <f t="shared" si="26"/>
        <v>0.49999999999999994</v>
      </c>
      <c r="AE31" s="512">
        <f t="shared" si="27"/>
        <v>1</v>
      </c>
      <c r="AF31" s="512">
        <f t="shared" si="28"/>
        <v>0</v>
      </c>
      <c r="AG31" s="534">
        <f t="shared" si="1"/>
        <v>0.83319208115575438</v>
      </c>
      <c r="AH31" s="539">
        <f t="shared" si="2"/>
        <v>1.2002034376189217</v>
      </c>
      <c r="AI31" s="534">
        <f t="shared" si="3"/>
        <v>0.91823818768206711</v>
      </c>
      <c r="AJ31" s="540">
        <f t="shared" si="29"/>
        <v>1.0890420518496693</v>
      </c>
      <c r="AK31" s="534">
        <f t="shared" si="4"/>
        <v>0.93944372146878241</v>
      </c>
      <c r="AL31" s="540">
        <f t="shared" si="30"/>
        <v>1.0644597192437886</v>
      </c>
      <c r="AM31" s="534">
        <f t="shared" si="5"/>
        <v>0.89537757227219295</v>
      </c>
      <c r="AN31" s="540">
        <f t="shared" si="31"/>
        <v>1.1168472731144108</v>
      </c>
      <c r="AO31" s="534">
        <f t="shared" si="6"/>
        <v>0.78902947882835028</v>
      </c>
      <c r="AP31" s="540">
        <f t="shared" si="32"/>
        <v>1.2673797707595478</v>
      </c>
      <c r="AQ31" s="534">
        <f t="shared" si="7"/>
        <v>0.62764796509323451</v>
      </c>
      <c r="AR31" s="540">
        <f t="shared" si="33"/>
        <v>1.5932498081969471</v>
      </c>
      <c r="AS31" s="534">
        <f t="shared" si="8"/>
        <v>0.42223311529794877</v>
      </c>
      <c r="AT31" s="540">
        <f t="shared" si="34"/>
        <v>2.3683599503898458</v>
      </c>
      <c r="AU31" s="534">
        <f t="shared" si="9"/>
        <v>0.30729454820142771</v>
      </c>
      <c r="AV31" s="540">
        <f t="shared" si="35"/>
        <v>3.2542067727947863</v>
      </c>
      <c r="AY31" s="504"/>
      <c r="AZ31" s="504"/>
      <c r="BE31" s="504"/>
      <c r="BF31" s="504"/>
      <c r="BG31" s="504"/>
      <c r="BH31" s="504"/>
      <c r="BI31" s="504"/>
      <c r="BJ31" s="504"/>
      <c r="BK31" s="543" t="s">
        <v>43</v>
      </c>
      <c r="BL31" s="515">
        <v>28</v>
      </c>
      <c r="BM31" s="512">
        <v>28</v>
      </c>
      <c r="BN31" s="534">
        <f t="shared" si="10"/>
        <v>976.96203826742385</v>
      </c>
      <c r="BO31" s="534">
        <f t="shared" si="11"/>
        <v>997.49159762353975</v>
      </c>
      <c r="BP31" s="534">
        <f t="shared" si="12"/>
        <v>1002.1800398324987</v>
      </c>
      <c r="BQ31" s="534">
        <f t="shared" si="13"/>
        <v>992.2553411876205</v>
      </c>
      <c r="BR31" s="534">
        <f t="shared" si="14"/>
        <v>965.05099785123832</v>
      </c>
      <c r="BS31" s="534">
        <f t="shared" si="15"/>
        <v>911.76554459348745</v>
      </c>
      <c r="BT31" s="534">
        <f t="shared" si="16"/>
        <v>807.11781341239202</v>
      </c>
      <c r="BU31" s="534">
        <f t="shared" si="17"/>
        <v>712.70829644659671</v>
      </c>
    </row>
    <row r="32" spans="1:73" ht="8.25" x14ac:dyDescent="0.15">
      <c r="N32" s="504"/>
      <c r="O32" s="504"/>
      <c r="P32" s="504"/>
      <c r="Q32" s="535" t="s">
        <v>43</v>
      </c>
      <c r="R32" s="545">
        <v>29</v>
      </c>
      <c r="S32" s="537">
        <f t="shared" si="38"/>
        <v>29</v>
      </c>
      <c r="T32" s="538">
        <f t="shared" si="20"/>
        <v>-19</v>
      </c>
      <c r="U32" s="525">
        <f t="shared" si="21"/>
        <v>0.94551857559931685</v>
      </c>
      <c r="V32" s="522">
        <f t="shared" si="0"/>
        <v>-0.3255681544571567</v>
      </c>
      <c r="W32" s="522">
        <f t="shared" si="22"/>
        <v>37.742230555555558</v>
      </c>
      <c r="X32" s="512">
        <f>Sheet3!$C$26</f>
        <v>33.257769444444442</v>
      </c>
      <c r="Y32" s="512">
        <v>30</v>
      </c>
      <c r="Z32" s="512">
        <v>0</v>
      </c>
      <c r="AA32" s="512">
        <f t="shared" si="23"/>
        <v>0.83621179828868641</v>
      </c>
      <c r="AB32" s="512">
        <f t="shared" si="24"/>
        <v>0.54840662687717512</v>
      </c>
      <c r="AC32" s="512">
        <f t="shared" si="25"/>
        <v>0.86602540378443871</v>
      </c>
      <c r="AD32" s="512">
        <f t="shared" si="26"/>
        <v>0.49999999999999994</v>
      </c>
      <c r="AE32" s="512">
        <f t="shared" si="27"/>
        <v>1</v>
      </c>
      <c r="AF32" s="512">
        <f t="shared" si="28"/>
        <v>0</v>
      </c>
      <c r="AG32" s="534">
        <f t="shared" si="1"/>
        <v>0.83319208115575438</v>
      </c>
      <c r="AH32" s="539">
        <f t="shared" si="2"/>
        <v>1.2002034376189217</v>
      </c>
      <c r="AI32" s="534">
        <f t="shared" si="3"/>
        <v>0.91823818768206711</v>
      </c>
      <c r="AJ32" s="540">
        <f t="shared" si="29"/>
        <v>1.0890420518496693</v>
      </c>
      <c r="AK32" s="534">
        <f t="shared" si="4"/>
        <v>0.93944372146878241</v>
      </c>
      <c r="AL32" s="540">
        <f t="shared" si="30"/>
        <v>1.0644597192437886</v>
      </c>
      <c r="AM32" s="534">
        <f t="shared" si="5"/>
        <v>0.89537757227219295</v>
      </c>
      <c r="AN32" s="540">
        <f t="shared" si="31"/>
        <v>1.1168472731144108</v>
      </c>
      <c r="AO32" s="534">
        <f t="shared" si="6"/>
        <v>0.78902947882835028</v>
      </c>
      <c r="AP32" s="540">
        <f t="shared" si="32"/>
        <v>1.2673797707595478</v>
      </c>
      <c r="AQ32" s="534">
        <f t="shared" si="7"/>
        <v>0.62764796509323451</v>
      </c>
      <c r="AR32" s="540">
        <f t="shared" si="33"/>
        <v>1.5932498081969471</v>
      </c>
      <c r="AS32" s="534">
        <f t="shared" si="8"/>
        <v>0.42223311529794877</v>
      </c>
      <c r="AT32" s="540">
        <f t="shared" si="34"/>
        <v>2.3683599503898458</v>
      </c>
      <c r="AU32" s="534">
        <f t="shared" si="9"/>
        <v>0.30729454820142771</v>
      </c>
      <c r="AV32" s="540">
        <f t="shared" si="35"/>
        <v>3.2542067727947863</v>
      </c>
      <c r="AY32" s="504"/>
      <c r="AZ32" s="504"/>
      <c r="BE32" s="504"/>
      <c r="BF32" s="504"/>
      <c r="BG32" s="504"/>
      <c r="BH32" s="504"/>
      <c r="BI32" s="504"/>
      <c r="BJ32" s="504"/>
      <c r="BK32" s="543" t="s">
        <v>43</v>
      </c>
      <c r="BL32" s="515">
        <v>29</v>
      </c>
      <c r="BM32" s="512">
        <v>29</v>
      </c>
      <c r="BN32" s="534">
        <f t="shared" si="10"/>
        <v>976.96203826742385</v>
      </c>
      <c r="BO32" s="534">
        <f t="shared" si="11"/>
        <v>997.49159762353975</v>
      </c>
      <c r="BP32" s="534">
        <f t="shared" si="12"/>
        <v>1002.1800398324987</v>
      </c>
      <c r="BQ32" s="534">
        <f t="shared" si="13"/>
        <v>992.2553411876205</v>
      </c>
      <c r="BR32" s="534">
        <f t="shared" si="14"/>
        <v>965.05099785123832</v>
      </c>
      <c r="BS32" s="534">
        <f t="shared" si="15"/>
        <v>911.76554459348745</v>
      </c>
      <c r="BT32" s="534">
        <f t="shared" si="16"/>
        <v>807.11781341239202</v>
      </c>
      <c r="BU32" s="534">
        <f t="shared" si="17"/>
        <v>712.70829644659671</v>
      </c>
    </row>
    <row r="33" spans="14:73" ht="8.25" x14ac:dyDescent="0.15">
      <c r="N33" s="504"/>
      <c r="O33" s="504"/>
      <c r="P33" s="504"/>
      <c r="Q33" s="535" t="s">
        <v>43</v>
      </c>
      <c r="R33" s="536">
        <v>30</v>
      </c>
      <c r="S33" s="537">
        <f t="shared" si="38"/>
        <v>30</v>
      </c>
      <c r="T33" s="538">
        <f t="shared" si="20"/>
        <v>-19</v>
      </c>
      <c r="U33" s="525">
        <f t="shared" si="21"/>
        <v>0.94551857559931685</v>
      </c>
      <c r="V33" s="522">
        <f t="shared" si="0"/>
        <v>-0.3255681544571567</v>
      </c>
      <c r="W33" s="522">
        <f t="shared" si="22"/>
        <v>37.742230555555558</v>
      </c>
      <c r="X33" s="512">
        <f>Sheet3!$C$26</f>
        <v>33.257769444444442</v>
      </c>
      <c r="Y33" s="512">
        <v>30</v>
      </c>
      <c r="Z33" s="512">
        <v>0</v>
      </c>
      <c r="AA33" s="512">
        <f t="shared" si="23"/>
        <v>0.83621179828868641</v>
      </c>
      <c r="AB33" s="512">
        <f t="shared" si="24"/>
        <v>0.54840662687717512</v>
      </c>
      <c r="AC33" s="512">
        <f t="shared" si="25"/>
        <v>0.86602540378443871</v>
      </c>
      <c r="AD33" s="512">
        <f t="shared" si="26"/>
        <v>0.49999999999999994</v>
      </c>
      <c r="AE33" s="512">
        <f t="shared" si="27"/>
        <v>1</v>
      </c>
      <c r="AF33" s="512">
        <f t="shared" si="28"/>
        <v>0</v>
      </c>
      <c r="AG33" s="534">
        <f t="shared" si="1"/>
        <v>0.83319208115575438</v>
      </c>
      <c r="AH33" s="539">
        <f t="shared" si="2"/>
        <v>1.2002034376189217</v>
      </c>
      <c r="AI33" s="534">
        <f t="shared" si="3"/>
        <v>0.91823818768206711</v>
      </c>
      <c r="AJ33" s="540">
        <f t="shared" si="29"/>
        <v>1.0890420518496693</v>
      </c>
      <c r="AK33" s="534">
        <f t="shared" si="4"/>
        <v>0.93944372146878241</v>
      </c>
      <c r="AL33" s="540">
        <f t="shared" si="30"/>
        <v>1.0644597192437886</v>
      </c>
      <c r="AM33" s="534">
        <f t="shared" si="5"/>
        <v>0.89537757227219295</v>
      </c>
      <c r="AN33" s="540">
        <f t="shared" si="31"/>
        <v>1.1168472731144108</v>
      </c>
      <c r="AO33" s="534">
        <f t="shared" si="6"/>
        <v>0.78902947882835028</v>
      </c>
      <c r="AP33" s="540">
        <f t="shared" si="32"/>
        <v>1.2673797707595478</v>
      </c>
      <c r="AQ33" s="534">
        <f t="shared" si="7"/>
        <v>0.62764796509323451</v>
      </c>
      <c r="AR33" s="540">
        <f t="shared" si="33"/>
        <v>1.5932498081969471</v>
      </c>
      <c r="AS33" s="534">
        <f t="shared" si="8"/>
        <v>0.42223311529794877</v>
      </c>
      <c r="AT33" s="540">
        <f t="shared" si="34"/>
        <v>2.3683599503898458</v>
      </c>
      <c r="AU33" s="534">
        <f t="shared" si="9"/>
        <v>0.30729454820142771</v>
      </c>
      <c r="AV33" s="540">
        <f t="shared" si="35"/>
        <v>3.2542067727947863</v>
      </c>
      <c r="AY33" s="504"/>
      <c r="AZ33" s="504"/>
      <c r="BE33" s="504"/>
      <c r="BF33" s="504"/>
      <c r="BG33" s="504"/>
      <c r="BH33" s="504"/>
      <c r="BI33" s="504"/>
      <c r="BJ33" s="504"/>
      <c r="BK33" s="543" t="s">
        <v>43</v>
      </c>
      <c r="BL33" s="515">
        <v>30</v>
      </c>
      <c r="BM33" s="512">
        <v>30</v>
      </c>
      <c r="BN33" s="534">
        <f t="shared" si="10"/>
        <v>976.96203826742385</v>
      </c>
      <c r="BO33" s="534">
        <f t="shared" si="11"/>
        <v>997.49159762353975</v>
      </c>
      <c r="BP33" s="534">
        <f t="shared" si="12"/>
        <v>1002.1800398324987</v>
      </c>
      <c r="BQ33" s="534">
        <f t="shared" si="13"/>
        <v>992.2553411876205</v>
      </c>
      <c r="BR33" s="534">
        <f t="shared" si="14"/>
        <v>965.05099785123832</v>
      </c>
      <c r="BS33" s="534">
        <f t="shared" si="15"/>
        <v>911.76554459348745</v>
      </c>
      <c r="BT33" s="534">
        <f t="shared" si="16"/>
        <v>807.11781341239202</v>
      </c>
      <c r="BU33" s="534">
        <f t="shared" si="17"/>
        <v>712.70829644659671</v>
      </c>
    </row>
    <row r="34" spans="14:73" ht="8.25" x14ac:dyDescent="0.15">
      <c r="N34" s="504"/>
      <c r="O34" s="504"/>
      <c r="P34" s="504"/>
      <c r="Q34" s="535" t="s">
        <v>43</v>
      </c>
      <c r="R34" s="545">
        <v>31</v>
      </c>
      <c r="S34" s="537">
        <f t="shared" si="38"/>
        <v>31</v>
      </c>
      <c r="T34" s="538">
        <f t="shared" si="20"/>
        <v>-18</v>
      </c>
      <c r="U34" s="525">
        <f t="shared" si="21"/>
        <v>0.95105651629515353</v>
      </c>
      <c r="V34" s="522">
        <f t="shared" si="0"/>
        <v>-0.3090169943749474</v>
      </c>
      <c r="W34" s="522">
        <f t="shared" si="22"/>
        <v>38.742230555555558</v>
      </c>
      <c r="X34" s="512">
        <f>Sheet3!$C$26</f>
        <v>33.257769444444442</v>
      </c>
      <c r="Y34" s="512">
        <v>30</v>
      </c>
      <c r="Z34" s="512">
        <v>0</v>
      </c>
      <c r="AA34" s="512">
        <f t="shared" si="23"/>
        <v>0.83621179828868641</v>
      </c>
      <c r="AB34" s="512">
        <f t="shared" si="24"/>
        <v>0.54840662687717512</v>
      </c>
      <c r="AC34" s="512">
        <f t="shared" si="25"/>
        <v>0.86602540378443871</v>
      </c>
      <c r="AD34" s="512">
        <f t="shared" si="26"/>
        <v>0.49999999999999994</v>
      </c>
      <c r="AE34" s="512">
        <f t="shared" si="27"/>
        <v>1</v>
      </c>
      <c r="AF34" s="512">
        <f t="shared" si="28"/>
        <v>0</v>
      </c>
      <c r="AG34" s="534">
        <f t="shared" si="1"/>
        <v>0.8338655803251569</v>
      </c>
      <c r="AH34" s="539">
        <f t="shared" si="2"/>
        <v>1.1992340535390138</v>
      </c>
      <c r="AI34" s="534">
        <f t="shared" si="3"/>
        <v>0.92136161751931078</v>
      </c>
      <c r="AJ34" s="540">
        <f t="shared" si="29"/>
        <v>1.0853501828005561</v>
      </c>
      <c r="AK34" s="534">
        <f t="shared" si="4"/>
        <v>0.94486847384898398</v>
      </c>
      <c r="AL34" s="540">
        <f t="shared" si="30"/>
        <v>1.0583483603029256</v>
      </c>
      <c r="AM34" s="534">
        <f t="shared" si="5"/>
        <v>0.90279757342537958</v>
      </c>
      <c r="AN34" s="540">
        <f t="shared" si="31"/>
        <v>1.1076680193166852</v>
      </c>
      <c r="AO34" s="534">
        <f t="shared" si="6"/>
        <v>0.79800328412384547</v>
      </c>
      <c r="AP34" s="540">
        <f t="shared" si="32"/>
        <v>1.2531276749041622</v>
      </c>
      <c r="AQ34" s="534">
        <f t="shared" si="7"/>
        <v>0.63762819182665575</v>
      </c>
      <c r="AR34" s="540">
        <f t="shared" si="33"/>
        <v>1.568312086602121</v>
      </c>
      <c r="AS34" s="534">
        <f t="shared" si="8"/>
        <v>0.43260369528776677</v>
      </c>
      <c r="AT34" s="540">
        <f t="shared" si="34"/>
        <v>2.3115845076977504</v>
      </c>
      <c r="AU34" s="534">
        <f t="shared" si="9"/>
        <v>0.31761930002040595</v>
      </c>
      <c r="AV34" s="540">
        <f t="shared" si="35"/>
        <v>3.1484232851585325</v>
      </c>
      <c r="AY34" s="504"/>
      <c r="AZ34" s="504"/>
      <c r="BE34" s="504"/>
      <c r="BF34" s="504"/>
      <c r="BG34" s="504"/>
      <c r="BH34" s="504"/>
      <c r="BI34" s="504"/>
      <c r="BJ34" s="504"/>
      <c r="BK34" s="543" t="s">
        <v>43</v>
      </c>
      <c r="BL34" s="515">
        <v>31</v>
      </c>
      <c r="BM34" s="512">
        <v>31</v>
      </c>
      <c r="BN34" s="534">
        <f t="shared" si="10"/>
        <v>977.13654429490794</v>
      </c>
      <c r="BO34" s="534">
        <f t="shared" si="11"/>
        <v>998.19214227463647</v>
      </c>
      <c r="BP34" s="534">
        <f t="shared" si="12"/>
        <v>1003.3544315748959</v>
      </c>
      <c r="BQ34" s="534">
        <f t="shared" si="13"/>
        <v>993.9762518335499</v>
      </c>
      <c r="BR34" s="534">
        <f t="shared" si="14"/>
        <v>967.54862109026465</v>
      </c>
      <c r="BS34" s="534">
        <f t="shared" si="15"/>
        <v>915.60792289043127</v>
      </c>
      <c r="BT34" s="534">
        <f t="shared" si="16"/>
        <v>813.96011641425935</v>
      </c>
      <c r="BU34" s="534">
        <f t="shared" si="17"/>
        <v>722.9177482758098</v>
      </c>
    </row>
    <row r="35" spans="14:73" ht="8.25" x14ac:dyDescent="0.15">
      <c r="N35" s="504"/>
      <c r="O35" s="504"/>
      <c r="P35" s="504"/>
      <c r="Q35" s="535" t="s">
        <v>45</v>
      </c>
      <c r="R35" s="536">
        <v>1</v>
      </c>
      <c r="S35" s="537">
        <f t="shared" ref="S35:S62" si="39">R35+IF(Q35="February",31,"Please Choose theDay ")</f>
        <v>32</v>
      </c>
      <c r="T35" s="538">
        <f t="shared" si="20"/>
        <v>-18</v>
      </c>
      <c r="U35" s="525">
        <f t="shared" si="21"/>
        <v>0.95105651629515353</v>
      </c>
      <c r="V35" s="522">
        <f t="shared" si="0"/>
        <v>-0.3090169943749474</v>
      </c>
      <c r="W35" s="522">
        <f t="shared" si="22"/>
        <v>38.742230555555558</v>
      </c>
      <c r="X35" s="512">
        <f>Sheet3!$C$26</f>
        <v>33.257769444444442</v>
      </c>
      <c r="Y35" s="512">
        <v>30</v>
      </c>
      <c r="Z35" s="512">
        <v>0</v>
      </c>
      <c r="AA35" s="512">
        <f t="shared" si="23"/>
        <v>0.83621179828868641</v>
      </c>
      <c r="AB35" s="512">
        <f t="shared" si="24"/>
        <v>0.54840662687717512</v>
      </c>
      <c r="AC35" s="512">
        <f t="shared" si="25"/>
        <v>0.86602540378443871</v>
      </c>
      <c r="AD35" s="512">
        <f t="shared" si="26"/>
        <v>0.49999999999999994</v>
      </c>
      <c r="AE35" s="512">
        <f t="shared" si="27"/>
        <v>1</v>
      </c>
      <c r="AF35" s="512">
        <f t="shared" si="28"/>
        <v>0</v>
      </c>
      <c r="AG35" s="534">
        <f t="shared" si="1"/>
        <v>0.8338655803251569</v>
      </c>
      <c r="AH35" s="539">
        <f t="shared" si="2"/>
        <v>1.1992340535390138</v>
      </c>
      <c r="AI35" s="534">
        <f t="shared" si="3"/>
        <v>0.92136161751931078</v>
      </c>
      <c r="AJ35" s="540">
        <f t="shared" si="29"/>
        <v>1.0853501828005561</v>
      </c>
      <c r="AK35" s="534">
        <f t="shared" si="4"/>
        <v>0.94486847384898398</v>
      </c>
      <c r="AL35" s="540">
        <f t="shared" si="30"/>
        <v>1.0583483603029256</v>
      </c>
      <c r="AM35" s="534">
        <f t="shared" si="5"/>
        <v>0.90279757342537958</v>
      </c>
      <c r="AN35" s="540">
        <f t="shared" si="31"/>
        <v>1.1076680193166852</v>
      </c>
      <c r="AO35" s="534">
        <f t="shared" si="6"/>
        <v>0.79800328412384547</v>
      </c>
      <c r="AP35" s="540">
        <f t="shared" si="32"/>
        <v>1.2531276749041622</v>
      </c>
      <c r="AQ35" s="534">
        <f t="shared" si="7"/>
        <v>0.63762819182665575</v>
      </c>
      <c r="AR35" s="540">
        <f t="shared" si="33"/>
        <v>1.568312086602121</v>
      </c>
      <c r="AS35" s="534">
        <f t="shared" si="8"/>
        <v>0.43260369528776677</v>
      </c>
      <c r="AT35" s="540">
        <f t="shared" si="34"/>
        <v>2.3115845076977504</v>
      </c>
      <c r="AU35" s="534">
        <f t="shared" si="9"/>
        <v>0.31761930002040595</v>
      </c>
      <c r="AV35" s="540">
        <f t="shared" si="35"/>
        <v>3.1484232851585325</v>
      </c>
      <c r="AY35" s="504"/>
      <c r="AZ35" s="504"/>
      <c r="BE35" s="504"/>
      <c r="BF35" s="504"/>
      <c r="BG35" s="504"/>
      <c r="BH35" s="504"/>
      <c r="BI35" s="504"/>
      <c r="BJ35" s="504"/>
      <c r="BK35" s="543" t="s">
        <v>45</v>
      </c>
      <c r="BL35" s="515">
        <v>1</v>
      </c>
      <c r="BM35" s="512">
        <v>32</v>
      </c>
      <c r="BN35" s="534">
        <f t="shared" si="10"/>
        <v>977.13654429490794</v>
      </c>
      <c r="BO35" s="534">
        <f t="shared" si="11"/>
        <v>998.19214227463647</v>
      </c>
      <c r="BP35" s="534">
        <f t="shared" si="12"/>
        <v>1003.3544315748959</v>
      </c>
      <c r="BQ35" s="534">
        <f t="shared" si="13"/>
        <v>993.9762518335499</v>
      </c>
      <c r="BR35" s="534">
        <f t="shared" si="14"/>
        <v>967.54862109026465</v>
      </c>
      <c r="BS35" s="534">
        <f t="shared" si="15"/>
        <v>915.60792289043127</v>
      </c>
      <c r="BT35" s="534">
        <f t="shared" si="16"/>
        <v>813.96011641425935</v>
      </c>
      <c r="BU35" s="534">
        <f t="shared" si="17"/>
        <v>722.9177482758098</v>
      </c>
    </row>
    <row r="36" spans="14:73" ht="8.25" x14ac:dyDescent="0.15">
      <c r="N36" s="504"/>
      <c r="O36" s="504"/>
      <c r="P36" s="504"/>
      <c r="Q36" s="535" t="s">
        <v>45</v>
      </c>
      <c r="R36" s="536">
        <v>2</v>
      </c>
      <c r="S36" s="537">
        <f t="shared" si="39"/>
        <v>33</v>
      </c>
      <c r="T36" s="538">
        <f t="shared" si="20"/>
        <v>-18</v>
      </c>
      <c r="U36" s="525">
        <f t="shared" si="21"/>
        <v>0.95105651629515353</v>
      </c>
      <c r="V36" s="522">
        <f t="shared" si="0"/>
        <v>-0.3090169943749474</v>
      </c>
      <c r="W36" s="522">
        <f t="shared" si="22"/>
        <v>38.742230555555558</v>
      </c>
      <c r="X36" s="512">
        <f>Sheet3!$C$26</f>
        <v>33.257769444444442</v>
      </c>
      <c r="Y36" s="512">
        <v>30</v>
      </c>
      <c r="Z36" s="512">
        <v>0</v>
      </c>
      <c r="AA36" s="512">
        <f t="shared" si="23"/>
        <v>0.83621179828868641</v>
      </c>
      <c r="AB36" s="512">
        <f t="shared" si="24"/>
        <v>0.54840662687717512</v>
      </c>
      <c r="AC36" s="512">
        <f t="shared" si="25"/>
        <v>0.86602540378443871</v>
      </c>
      <c r="AD36" s="512">
        <f t="shared" si="26"/>
        <v>0.49999999999999994</v>
      </c>
      <c r="AE36" s="512">
        <f t="shared" si="27"/>
        <v>1</v>
      </c>
      <c r="AF36" s="512">
        <f t="shared" si="28"/>
        <v>0</v>
      </c>
      <c r="AG36" s="534">
        <f t="shared" si="1"/>
        <v>0.8338655803251569</v>
      </c>
      <c r="AH36" s="539">
        <f t="shared" si="2"/>
        <v>1.1992340535390138</v>
      </c>
      <c r="AI36" s="534">
        <f t="shared" si="3"/>
        <v>0.92136161751931078</v>
      </c>
      <c r="AJ36" s="540">
        <f t="shared" si="29"/>
        <v>1.0853501828005561</v>
      </c>
      <c r="AK36" s="534">
        <f t="shared" si="4"/>
        <v>0.94486847384898398</v>
      </c>
      <c r="AL36" s="540">
        <f t="shared" si="30"/>
        <v>1.0583483603029256</v>
      </c>
      <c r="AM36" s="534">
        <f t="shared" si="5"/>
        <v>0.90279757342537958</v>
      </c>
      <c r="AN36" s="540">
        <f t="shared" si="31"/>
        <v>1.1076680193166852</v>
      </c>
      <c r="AO36" s="534">
        <f t="shared" si="6"/>
        <v>0.79800328412384547</v>
      </c>
      <c r="AP36" s="540">
        <f t="shared" si="32"/>
        <v>1.2531276749041622</v>
      </c>
      <c r="AQ36" s="534">
        <f t="shared" si="7"/>
        <v>0.63762819182665575</v>
      </c>
      <c r="AR36" s="540">
        <f t="shared" si="33"/>
        <v>1.568312086602121</v>
      </c>
      <c r="AS36" s="534">
        <f t="shared" si="8"/>
        <v>0.43260369528776677</v>
      </c>
      <c r="AT36" s="540">
        <f t="shared" si="34"/>
        <v>2.3115845076977504</v>
      </c>
      <c r="AU36" s="534">
        <f t="shared" si="9"/>
        <v>0.31761930002040595</v>
      </c>
      <c r="AV36" s="540">
        <f t="shared" si="35"/>
        <v>3.1484232851585325</v>
      </c>
      <c r="AY36" s="504"/>
      <c r="AZ36" s="504"/>
      <c r="BE36" s="504"/>
      <c r="BF36" s="504"/>
      <c r="BG36" s="504"/>
      <c r="BH36" s="504"/>
      <c r="BI36" s="504"/>
      <c r="BJ36" s="504"/>
      <c r="BK36" s="543" t="s">
        <v>45</v>
      </c>
      <c r="BL36" s="515">
        <v>2</v>
      </c>
      <c r="BM36" s="512">
        <v>33</v>
      </c>
      <c r="BN36" s="534">
        <f t="shared" ref="BN36:BN67" si="40">1353*(0.75^(AH36^0.679))</f>
        <v>977.13654429490794</v>
      </c>
      <c r="BO36" s="534">
        <f t="shared" ref="BO36:BO67" si="41">1353*(0.75^(AJ36^0.679))</f>
        <v>998.19214227463647</v>
      </c>
      <c r="BP36" s="534">
        <f t="shared" ref="BP36:BP67" si="42">1353*(0.75^(AL36^0.679))</f>
        <v>1003.3544315748959</v>
      </c>
      <c r="BQ36" s="534">
        <f t="shared" ref="BQ36:BQ67" si="43">1353*(0.75^(AN36^0.679))</f>
        <v>993.9762518335499</v>
      </c>
      <c r="BR36" s="534">
        <f t="shared" ref="BR36:BR67" si="44">1353*(0.75^(AP36^0.679))</f>
        <v>967.54862109026465</v>
      </c>
      <c r="BS36" s="534">
        <f t="shared" ref="BS36:BS67" si="45">1353*(0.75^(AR36^0.679))</f>
        <v>915.60792289043127</v>
      </c>
      <c r="BT36" s="534">
        <f t="shared" ref="BT36:BT67" si="46">1353*(0.75^(AT36^0.679))</f>
        <v>813.96011641425935</v>
      </c>
      <c r="BU36" s="534">
        <f t="shared" ref="BU36:BU67" si="47">1353*(0.75^(AV36^0.679))</f>
        <v>722.9177482758098</v>
      </c>
    </row>
    <row r="37" spans="14:73" ht="8.25" x14ac:dyDescent="0.15">
      <c r="N37" s="504"/>
      <c r="O37" s="504"/>
      <c r="P37" s="504"/>
      <c r="Q37" s="535" t="s">
        <v>45</v>
      </c>
      <c r="R37" s="536">
        <v>3</v>
      </c>
      <c r="S37" s="537">
        <f t="shared" si="39"/>
        <v>34</v>
      </c>
      <c r="T37" s="538">
        <f t="shared" si="20"/>
        <v>-17</v>
      </c>
      <c r="U37" s="525">
        <f t="shared" si="21"/>
        <v>0.95630475596303544</v>
      </c>
      <c r="V37" s="522">
        <f t="shared" si="0"/>
        <v>-0.29237170472273677</v>
      </c>
      <c r="W37" s="522">
        <f t="shared" si="22"/>
        <v>39.742230555555558</v>
      </c>
      <c r="X37" s="512">
        <f>Sheet3!$C$26</f>
        <v>33.257769444444442</v>
      </c>
      <c r="Y37" s="512">
        <v>30</v>
      </c>
      <c r="Z37" s="512">
        <v>0</v>
      </c>
      <c r="AA37" s="512">
        <f t="shared" si="23"/>
        <v>0.83621179828868641</v>
      </c>
      <c r="AB37" s="512">
        <f t="shared" si="24"/>
        <v>0.54840662687717512</v>
      </c>
      <c r="AC37" s="512">
        <f t="shared" si="25"/>
        <v>0.86602540378443871</v>
      </c>
      <c r="AD37" s="512">
        <f t="shared" si="26"/>
        <v>0.49999999999999994</v>
      </c>
      <c r="AE37" s="512">
        <f t="shared" si="27"/>
        <v>1</v>
      </c>
      <c r="AF37" s="512">
        <f t="shared" si="28"/>
        <v>0</v>
      </c>
      <c r="AG37" s="534">
        <f t="shared" si="1"/>
        <v>0.834195418405418</v>
      </c>
      <c r="AH37" s="539">
        <f t="shared" si="2"/>
        <v>1.1987598804025092</v>
      </c>
      <c r="AI37" s="534">
        <f t="shared" si="3"/>
        <v>0.92414803171773641</v>
      </c>
      <c r="AJ37" s="540">
        <f t="shared" si="29"/>
        <v>1.0820777252982681</v>
      </c>
      <c r="AK37" s="534">
        <f t="shared" si="4"/>
        <v>0.94998619149403341</v>
      </c>
      <c r="AL37" s="540">
        <f t="shared" si="30"/>
        <v>1.052646879453385</v>
      </c>
      <c r="AM37" s="534">
        <f t="shared" si="5"/>
        <v>0.90996179675505484</v>
      </c>
      <c r="AN37" s="540">
        <f t="shared" si="31"/>
        <v>1.0989472344509665</v>
      </c>
      <c r="AO37" s="534">
        <f t="shared" si="6"/>
        <v>0.8067903669078702</v>
      </c>
      <c r="AP37" s="540">
        <f t="shared" si="32"/>
        <v>1.2394793505438482</v>
      </c>
      <c r="AQ37" s="534">
        <f t="shared" si="7"/>
        <v>0.64750384250076842</v>
      </c>
      <c r="AR37" s="540">
        <f t="shared" si="33"/>
        <v>1.5443923794148191</v>
      </c>
      <c r="AS37" s="534">
        <f t="shared" si="8"/>
        <v>0.44295933610785321</v>
      </c>
      <c r="AT37" s="540">
        <f t="shared" si="34"/>
        <v>2.2575435677384994</v>
      </c>
      <c r="AU37" s="534">
        <f t="shared" si="9"/>
        <v>0.32797484088688428</v>
      </c>
      <c r="AV37" s="540">
        <f t="shared" si="35"/>
        <v>3.0490143612719716</v>
      </c>
      <c r="AY37" s="504"/>
      <c r="AZ37" s="504"/>
      <c r="BE37" s="504"/>
      <c r="BF37" s="504"/>
      <c r="BG37" s="504"/>
      <c r="BH37" s="504"/>
      <c r="BI37" s="504"/>
      <c r="BJ37" s="504"/>
      <c r="BK37" s="543" t="s">
        <v>45</v>
      </c>
      <c r="BL37" s="515">
        <v>3</v>
      </c>
      <c r="BM37" s="512">
        <v>34</v>
      </c>
      <c r="BN37" s="534">
        <f t="shared" si="40"/>
        <v>977.22193156831679</v>
      </c>
      <c r="BO37" s="534">
        <f t="shared" si="41"/>
        <v>998.81415386182687</v>
      </c>
      <c r="BP37" s="534">
        <f t="shared" si="42"/>
        <v>1004.4532672807318</v>
      </c>
      <c r="BQ37" s="534">
        <f t="shared" si="43"/>
        <v>995.61823040004504</v>
      </c>
      <c r="BR37" s="534">
        <f t="shared" si="44"/>
        <v>969.95508806558405</v>
      </c>
      <c r="BS37" s="534">
        <f t="shared" si="45"/>
        <v>919.32724459550809</v>
      </c>
      <c r="BT37" s="534">
        <f t="shared" si="46"/>
        <v>820.57765500392327</v>
      </c>
      <c r="BU37" s="534">
        <f t="shared" si="47"/>
        <v>732.74815480549421</v>
      </c>
    </row>
    <row r="38" spans="14:73" ht="8.25" x14ac:dyDescent="0.15">
      <c r="N38" s="504"/>
      <c r="O38" s="504"/>
      <c r="P38" s="504"/>
      <c r="Q38" s="535" t="s">
        <v>45</v>
      </c>
      <c r="R38" s="536">
        <v>4</v>
      </c>
      <c r="S38" s="537">
        <f t="shared" si="39"/>
        <v>35</v>
      </c>
      <c r="T38" s="538">
        <f t="shared" si="20"/>
        <v>-17</v>
      </c>
      <c r="U38" s="525">
        <f t="shared" si="21"/>
        <v>0.95630475596303544</v>
      </c>
      <c r="V38" s="522">
        <f t="shared" si="0"/>
        <v>-0.29237170472273677</v>
      </c>
      <c r="W38" s="522">
        <f t="shared" si="22"/>
        <v>39.742230555555558</v>
      </c>
      <c r="X38" s="512">
        <f>Sheet3!$C$26</f>
        <v>33.257769444444442</v>
      </c>
      <c r="Y38" s="512">
        <v>30</v>
      </c>
      <c r="Z38" s="512">
        <v>0</v>
      </c>
      <c r="AA38" s="512">
        <f t="shared" si="23"/>
        <v>0.83621179828868641</v>
      </c>
      <c r="AB38" s="512">
        <f t="shared" si="24"/>
        <v>0.54840662687717512</v>
      </c>
      <c r="AC38" s="512">
        <f t="shared" si="25"/>
        <v>0.86602540378443871</v>
      </c>
      <c r="AD38" s="512">
        <f t="shared" si="26"/>
        <v>0.49999999999999994</v>
      </c>
      <c r="AE38" s="512">
        <f t="shared" si="27"/>
        <v>1</v>
      </c>
      <c r="AF38" s="512">
        <f t="shared" si="28"/>
        <v>0</v>
      </c>
      <c r="AG38" s="534">
        <f t="shared" si="1"/>
        <v>0.834195418405418</v>
      </c>
      <c r="AH38" s="539">
        <f t="shared" si="2"/>
        <v>1.1987598804025092</v>
      </c>
      <c r="AI38" s="534">
        <f t="shared" si="3"/>
        <v>0.92414803171773641</v>
      </c>
      <c r="AJ38" s="540">
        <f t="shared" si="29"/>
        <v>1.0820777252982681</v>
      </c>
      <c r="AK38" s="534">
        <f t="shared" si="4"/>
        <v>0.94998619149403341</v>
      </c>
      <c r="AL38" s="540">
        <f t="shared" si="30"/>
        <v>1.052646879453385</v>
      </c>
      <c r="AM38" s="534">
        <f t="shared" si="5"/>
        <v>0.90996179675505484</v>
      </c>
      <c r="AN38" s="540">
        <f t="shared" si="31"/>
        <v>1.0989472344509665</v>
      </c>
      <c r="AO38" s="534">
        <f t="shared" si="6"/>
        <v>0.8067903669078702</v>
      </c>
      <c r="AP38" s="540">
        <f t="shared" si="32"/>
        <v>1.2394793505438482</v>
      </c>
      <c r="AQ38" s="534">
        <f t="shared" si="7"/>
        <v>0.64750384250076842</v>
      </c>
      <c r="AR38" s="540">
        <f t="shared" si="33"/>
        <v>1.5443923794148191</v>
      </c>
      <c r="AS38" s="534">
        <f t="shared" si="8"/>
        <v>0.44295933610785321</v>
      </c>
      <c r="AT38" s="540">
        <f t="shared" si="34"/>
        <v>2.2575435677384994</v>
      </c>
      <c r="AU38" s="534">
        <f t="shared" si="9"/>
        <v>0.32797484088688428</v>
      </c>
      <c r="AV38" s="540">
        <f t="shared" si="35"/>
        <v>3.0490143612719716</v>
      </c>
      <c r="AY38" s="504"/>
      <c r="AZ38" s="504"/>
      <c r="BE38" s="504"/>
      <c r="BF38" s="504"/>
      <c r="BG38" s="504"/>
      <c r="BH38" s="504"/>
      <c r="BI38" s="504"/>
      <c r="BJ38" s="504"/>
      <c r="BK38" s="543" t="s">
        <v>45</v>
      </c>
      <c r="BL38" s="515">
        <v>4</v>
      </c>
      <c r="BM38" s="512">
        <v>35</v>
      </c>
      <c r="BN38" s="534">
        <f t="shared" si="40"/>
        <v>977.22193156831679</v>
      </c>
      <c r="BO38" s="534">
        <f t="shared" si="41"/>
        <v>998.81415386182687</v>
      </c>
      <c r="BP38" s="534">
        <f t="shared" si="42"/>
        <v>1004.4532672807318</v>
      </c>
      <c r="BQ38" s="534">
        <f t="shared" si="43"/>
        <v>995.61823040004504</v>
      </c>
      <c r="BR38" s="534">
        <f t="shared" si="44"/>
        <v>969.95508806558405</v>
      </c>
      <c r="BS38" s="534">
        <f t="shared" si="45"/>
        <v>919.32724459550809</v>
      </c>
      <c r="BT38" s="534">
        <f t="shared" si="46"/>
        <v>820.57765500392327</v>
      </c>
      <c r="BU38" s="534">
        <f t="shared" si="47"/>
        <v>732.74815480549421</v>
      </c>
    </row>
    <row r="39" spans="14:73" ht="8.25" x14ac:dyDescent="0.15">
      <c r="N39" s="504"/>
      <c r="O39" s="504"/>
      <c r="P39" s="504"/>
      <c r="Q39" s="535" t="s">
        <v>45</v>
      </c>
      <c r="R39" s="536">
        <v>5</v>
      </c>
      <c r="S39" s="537">
        <f t="shared" si="39"/>
        <v>36</v>
      </c>
      <c r="T39" s="538">
        <f t="shared" si="20"/>
        <v>-17</v>
      </c>
      <c r="U39" s="525">
        <f t="shared" si="21"/>
        <v>0.95630475596303544</v>
      </c>
      <c r="V39" s="522">
        <f t="shared" si="0"/>
        <v>-0.29237170472273677</v>
      </c>
      <c r="W39" s="522">
        <f t="shared" si="22"/>
        <v>39.742230555555558</v>
      </c>
      <c r="X39" s="512">
        <f>Sheet3!$C$26</f>
        <v>33.257769444444442</v>
      </c>
      <c r="Y39" s="512">
        <v>30</v>
      </c>
      <c r="Z39" s="512">
        <v>0</v>
      </c>
      <c r="AA39" s="512">
        <f t="shared" si="23"/>
        <v>0.83621179828868641</v>
      </c>
      <c r="AB39" s="512">
        <f t="shared" si="24"/>
        <v>0.54840662687717512</v>
      </c>
      <c r="AC39" s="512">
        <f t="shared" si="25"/>
        <v>0.86602540378443871</v>
      </c>
      <c r="AD39" s="512">
        <f t="shared" si="26"/>
        <v>0.49999999999999994</v>
      </c>
      <c r="AE39" s="512">
        <f t="shared" si="27"/>
        <v>1</v>
      </c>
      <c r="AF39" s="512">
        <f t="shared" si="28"/>
        <v>0</v>
      </c>
      <c r="AG39" s="534">
        <f t="shared" si="1"/>
        <v>0.834195418405418</v>
      </c>
      <c r="AH39" s="539">
        <f t="shared" si="2"/>
        <v>1.1987598804025092</v>
      </c>
      <c r="AI39" s="534">
        <f t="shared" si="3"/>
        <v>0.92414803171773641</v>
      </c>
      <c r="AJ39" s="540">
        <f t="shared" si="29"/>
        <v>1.0820777252982681</v>
      </c>
      <c r="AK39" s="534">
        <f t="shared" si="4"/>
        <v>0.94998619149403341</v>
      </c>
      <c r="AL39" s="540">
        <f t="shared" si="30"/>
        <v>1.052646879453385</v>
      </c>
      <c r="AM39" s="534">
        <f t="shared" si="5"/>
        <v>0.90996179675505484</v>
      </c>
      <c r="AN39" s="540">
        <f t="shared" si="31"/>
        <v>1.0989472344509665</v>
      </c>
      <c r="AO39" s="534">
        <f t="shared" si="6"/>
        <v>0.8067903669078702</v>
      </c>
      <c r="AP39" s="540">
        <f t="shared" si="32"/>
        <v>1.2394793505438482</v>
      </c>
      <c r="AQ39" s="534">
        <f t="shared" si="7"/>
        <v>0.64750384250076842</v>
      </c>
      <c r="AR39" s="540">
        <f t="shared" si="33"/>
        <v>1.5443923794148191</v>
      </c>
      <c r="AS39" s="534">
        <f t="shared" si="8"/>
        <v>0.44295933610785321</v>
      </c>
      <c r="AT39" s="540">
        <f t="shared" si="34"/>
        <v>2.2575435677384994</v>
      </c>
      <c r="AU39" s="534">
        <f t="shared" si="9"/>
        <v>0.32797484088688428</v>
      </c>
      <c r="AV39" s="540">
        <f t="shared" si="35"/>
        <v>3.0490143612719716</v>
      </c>
      <c r="AY39" s="504"/>
      <c r="AZ39" s="504"/>
      <c r="BE39" s="504"/>
      <c r="BF39" s="504"/>
      <c r="BG39" s="504"/>
      <c r="BH39" s="504"/>
      <c r="BI39" s="504"/>
      <c r="BJ39" s="504"/>
      <c r="BK39" s="543" t="s">
        <v>45</v>
      </c>
      <c r="BL39" s="515">
        <v>5</v>
      </c>
      <c r="BM39" s="512">
        <v>36</v>
      </c>
      <c r="BN39" s="534">
        <f t="shared" si="40"/>
        <v>977.22193156831679</v>
      </c>
      <c r="BO39" s="534">
        <f t="shared" si="41"/>
        <v>998.81415386182687</v>
      </c>
      <c r="BP39" s="534">
        <f t="shared" si="42"/>
        <v>1004.4532672807318</v>
      </c>
      <c r="BQ39" s="534">
        <f t="shared" si="43"/>
        <v>995.61823040004504</v>
      </c>
      <c r="BR39" s="534">
        <f t="shared" si="44"/>
        <v>969.95508806558405</v>
      </c>
      <c r="BS39" s="534">
        <f t="shared" si="45"/>
        <v>919.32724459550809</v>
      </c>
      <c r="BT39" s="534">
        <f t="shared" si="46"/>
        <v>820.57765500392327</v>
      </c>
      <c r="BU39" s="534">
        <f t="shared" si="47"/>
        <v>732.74815480549421</v>
      </c>
    </row>
    <row r="40" spans="14:73" ht="8.25" x14ac:dyDescent="0.15">
      <c r="N40" s="504"/>
      <c r="O40" s="504"/>
      <c r="P40" s="504"/>
      <c r="Q40" s="535" t="s">
        <v>45</v>
      </c>
      <c r="R40" s="536">
        <v>6</v>
      </c>
      <c r="S40" s="537">
        <f t="shared" si="39"/>
        <v>37</v>
      </c>
      <c r="T40" s="538">
        <f t="shared" si="20"/>
        <v>-17</v>
      </c>
      <c r="U40" s="525">
        <f t="shared" si="21"/>
        <v>0.95630475596303544</v>
      </c>
      <c r="V40" s="522">
        <f t="shared" si="0"/>
        <v>-0.29237170472273677</v>
      </c>
      <c r="W40" s="522">
        <f t="shared" si="22"/>
        <v>39.742230555555558</v>
      </c>
      <c r="X40" s="512">
        <f>Sheet3!$C$26</f>
        <v>33.257769444444442</v>
      </c>
      <c r="Y40" s="512">
        <v>30</v>
      </c>
      <c r="Z40" s="512">
        <v>0</v>
      </c>
      <c r="AA40" s="512">
        <f t="shared" si="23"/>
        <v>0.83621179828868641</v>
      </c>
      <c r="AB40" s="512">
        <f t="shared" si="24"/>
        <v>0.54840662687717512</v>
      </c>
      <c r="AC40" s="512">
        <f t="shared" si="25"/>
        <v>0.86602540378443871</v>
      </c>
      <c r="AD40" s="512">
        <f t="shared" si="26"/>
        <v>0.49999999999999994</v>
      </c>
      <c r="AE40" s="512">
        <f t="shared" si="27"/>
        <v>1</v>
      </c>
      <c r="AF40" s="512">
        <f t="shared" si="28"/>
        <v>0</v>
      </c>
      <c r="AG40" s="534">
        <f t="shared" si="1"/>
        <v>0.834195418405418</v>
      </c>
      <c r="AH40" s="539">
        <f t="shared" si="2"/>
        <v>1.1987598804025092</v>
      </c>
      <c r="AI40" s="534">
        <f t="shared" si="3"/>
        <v>0.92414803171773641</v>
      </c>
      <c r="AJ40" s="540">
        <f t="shared" si="29"/>
        <v>1.0820777252982681</v>
      </c>
      <c r="AK40" s="534">
        <f t="shared" si="4"/>
        <v>0.94998619149403341</v>
      </c>
      <c r="AL40" s="540">
        <f t="shared" si="30"/>
        <v>1.052646879453385</v>
      </c>
      <c r="AM40" s="534">
        <f t="shared" si="5"/>
        <v>0.90996179675505484</v>
      </c>
      <c r="AN40" s="540">
        <f t="shared" si="31"/>
        <v>1.0989472344509665</v>
      </c>
      <c r="AO40" s="534">
        <f t="shared" si="6"/>
        <v>0.8067903669078702</v>
      </c>
      <c r="AP40" s="540">
        <f t="shared" si="32"/>
        <v>1.2394793505438482</v>
      </c>
      <c r="AQ40" s="534">
        <f t="shared" si="7"/>
        <v>0.64750384250076842</v>
      </c>
      <c r="AR40" s="540">
        <f t="shared" si="33"/>
        <v>1.5443923794148191</v>
      </c>
      <c r="AS40" s="534">
        <f t="shared" si="8"/>
        <v>0.44295933610785321</v>
      </c>
      <c r="AT40" s="540">
        <f t="shared" si="34"/>
        <v>2.2575435677384994</v>
      </c>
      <c r="AU40" s="534">
        <f t="shared" si="9"/>
        <v>0.32797484088688428</v>
      </c>
      <c r="AV40" s="540">
        <f t="shared" si="35"/>
        <v>3.0490143612719716</v>
      </c>
      <c r="AY40" s="504"/>
      <c r="AZ40" s="504"/>
      <c r="BE40" s="504"/>
      <c r="BF40" s="504"/>
      <c r="BG40" s="504"/>
      <c r="BH40" s="504"/>
      <c r="BI40" s="504"/>
      <c r="BJ40" s="504"/>
      <c r="BK40" s="543" t="s">
        <v>45</v>
      </c>
      <c r="BL40" s="515">
        <v>6</v>
      </c>
      <c r="BM40" s="512">
        <v>37</v>
      </c>
      <c r="BN40" s="534">
        <f t="shared" si="40"/>
        <v>977.22193156831679</v>
      </c>
      <c r="BO40" s="534">
        <f t="shared" si="41"/>
        <v>998.81415386182687</v>
      </c>
      <c r="BP40" s="534">
        <f t="shared" si="42"/>
        <v>1004.4532672807318</v>
      </c>
      <c r="BQ40" s="534">
        <f t="shared" si="43"/>
        <v>995.61823040004504</v>
      </c>
      <c r="BR40" s="534">
        <f t="shared" si="44"/>
        <v>969.95508806558405</v>
      </c>
      <c r="BS40" s="534">
        <f t="shared" si="45"/>
        <v>919.32724459550809</v>
      </c>
      <c r="BT40" s="534">
        <f t="shared" si="46"/>
        <v>820.57765500392327</v>
      </c>
      <c r="BU40" s="534">
        <f t="shared" si="47"/>
        <v>732.74815480549421</v>
      </c>
    </row>
    <row r="41" spans="14:73" ht="8.25" x14ac:dyDescent="0.15">
      <c r="N41" s="504"/>
      <c r="O41" s="504"/>
      <c r="P41" s="504"/>
      <c r="Q41" s="535" t="s">
        <v>45</v>
      </c>
      <c r="R41" s="536">
        <v>7</v>
      </c>
      <c r="S41" s="537">
        <f t="shared" si="39"/>
        <v>38</v>
      </c>
      <c r="T41" s="538">
        <f t="shared" si="20"/>
        <v>-16</v>
      </c>
      <c r="U41" s="525">
        <f t="shared" si="21"/>
        <v>0.96126169593831889</v>
      </c>
      <c r="V41" s="522">
        <f t="shared" si="0"/>
        <v>-0.27563735581699916</v>
      </c>
      <c r="W41" s="522">
        <f t="shared" si="22"/>
        <v>40.742230555555558</v>
      </c>
      <c r="X41" s="512">
        <f>Sheet3!$C$26</f>
        <v>33.257769444444442</v>
      </c>
      <c r="Y41" s="512">
        <v>30</v>
      </c>
      <c r="Z41" s="512">
        <v>0</v>
      </c>
      <c r="AA41" s="512">
        <f t="shared" si="23"/>
        <v>0.83621179828868641</v>
      </c>
      <c r="AB41" s="512">
        <f t="shared" si="24"/>
        <v>0.54840662687717512</v>
      </c>
      <c r="AC41" s="512">
        <f t="shared" si="25"/>
        <v>0.86602540378443871</v>
      </c>
      <c r="AD41" s="512">
        <f t="shared" si="26"/>
        <v>0.49999999999999994</v>
      </c>
      <c r="AE41" s="512">
        <f t="shared" si="27"/>
        <v>1</v>
      </c>
      <c r="AF41" s="512">
        <f t="shared" si="28"/>
        <v>0</v>
      </c>
      <c r="AG41" s="534">
        <f t="shared" si="1"/>
        <v>0.83418585624555786</v>
      </c>
      <c r="AH41" s="539">
        <f t="shared" si="2"/>
        <v>1.198773621625193</v>
      </c>
      <c r="AI41" s="534">
        <f t="shared" si="3"/>
        <v>0.92659932309450377</v>
      </c>
      <c r="AJ41" s="540">
        <f t="shared" si="29"/>
        <v>1.0792151203611553</v>
      </c>
      <c r="AK41" s="534">
        <f t="shared" si="4"/>
        <v>0.95479625037334281</v>
      </c>
      <c r="AL41" s="540">
        <f t="shared" si="30"/>
        <v>1.0473438700759263</v>
      </c>
      <c r="AM41" s="534">
        <f t="shared" si="5"/>
        <v>0.91686712487869426</v>
      </c>
      <c r="AN41" s="540">
        <f t="shared" si="31"/>
        <v>1.0906705812276829</v>
      </c>
      <c r="AO41" s="534">
        <f t="shared" si="6"/>
        <v>0.81538530910724516</v>
      </c>
      <c r="AP41" s="540">
        <f t="shared" si="32"/>
        <v>1.2264140509164767</v>
      </c>
      <c r="AQ41" s="534">
        <f t="shared" si="7"/>
        <v>0.65726754786236707</v>
      </c>
      <c r="AR41" s="540">
        <f t="shared" si="33"/>
        <v>1.5214504401629179</v>
      </c>
      <c r="AS41" s="534">
        <f t="shared" si="8"/>
        <v>0.45329119992967776</v>
      </c>
      <c r="AT41" s="540">
        <f t="shared" si="34"/>
        <v>2.2060873896407807</v>
      </c>
      <c r="AU41" s="534">
        <f t="shared" si="9"/>
        <v>0.33835181237078515</v>
      </c>
      <c r="AV41" s="540">
        <f t="shared" si="35"/>
        <v>2.9555036013938745</v>
      </c>
      <c r="AY41" s="504"/>
      <c r="AZ41" s="504"/>
      <c r="BE41" s="504"/>
      <c r="BF41" s="504"/>
      <c r="BG41" s="504"/>
      <c r="BH41" s="504"/>
      <c r="BI41" s="504"/>
      <c r="BJ41" s="504"/>
      <c r="BK41" s="543" t="s">
        <v>45</v>
      </c>
      <c r="BL41" s="515">
        <v>7</v>
      </c>
      <c r="BM41" s="512">
        <v>38</v>
      </c>
      <c r="BN41" s="534">
        <f t="shared" si="40"/>
        <v>977.21945684431307</v>
      </c>
      <c r="BO41" s="534">
        <f t="shared" si="41"/>
        <v>999.35907634958971</v>
      </c>
      <c r="BP41" s="534">
        <f t="shared" si="42"/>
        <v>1005.4781052533358</v>
      </c>
      <c r="BQ41" s="534">
        <f t="shared" si="43"/>
        <v>997.18297716472682</v>
      </c>
      <c r="BR41" s="534">
        <f t="shared" si="44"/>
        <v>972.27237373596415</v>
      </c>
      <c r="BS41" s="534">
        <f t="shared" si="45"/>
        <v>922.92624065524967</v>
      </c>
      <c r="BT41" s="534">
        <f t="shared" si="46"/>
        <v>826.97665971250694</v>
      </c>
      <c r="BU41" s="534">
        <f t="shared" si="47"/>
        <v>742.21347942836076</v>
      </c>
    </row>
    <row r="42" spans="14:73" ht="8.25" x14ac:dyDescent="0.15">
      <c r="N42" s="504"/>
      <c r="O42" s="504"/>
      <c r="P42" s="504"/>
      <c r="Q42" s="535" t="s">
        <v>45</v>
      </c>
      <c r="R42" s="536">
        <v>8</v>
      </c>
      <c r="S42" s="537">
        <f t="shared" si="39"/>
        <v>39</v>
      </c>
      <c r="T42" s="538">
        <f t="shared" si="20"/>
        <v>-16</v>
      </c>
      <c r="U42" s="525">
        <f t="shared" si="21"/>
        <v>0.96126169593831889</v>
      </c>
      <c r="V42" s="522">
        <f t="shared" si="0"/>
        <v>-0.27563735581699916</v>
      </c>
      <c r="W42" s="522">
        <f t="shared" si="22"/>
        <v>40.742230555555558</v>
      </c>
      <c r="X42" s="512">
        <f>Sheet3!$C$26</f>
        <v>33.257769444444442</v>
      </c>
      <c r="Y42" s="512">
        <v>30</v>
      </c>
      <c r="Z42" s="512">
        <v>0</v>
      </c>
      <c r="AA42" s="512">
        <f t="shared" si="23"/>
        <v>0.83621179828868641</v>
      </c>
      <c r="AB42" s="512">
        <f t="shared" si="24"/>
        <v>0.54840662687717512</v>
      </c>
      <c r="AC42" s="512">
        <f t="shared" si="25"/>
        <v>0.86602540378443871</v>
      </c>
      <c r="AD42" s="512">
        <f t="shared" si="26"/>
        <v>0.49999999999999994</v>
      </c>
      <c r="AE42" s="512">
        <f t="shared" si="27"/>
        <v>1</v>
      </c>
      <c r="AF42" s="512">
        <f t="shared" si="28"/>
        <v>0</v>
      </c>
      <c r="AG42" s="534">
        <f t="shared" si="1"/>
        <v>0.83418585624555786</v>
      </c>
      <c r="AH42" s="539">
        <f t="shared" si="2"/>
        <v>1.198773621625193</v>
      </c>
      <c r="AI42" s="534">
        <f t="shared" si="3"/>
        <v>0.92659932309450377</v>
      </c>
      <c r="AJ42" s="540">
        <f t="shared" si="29"/>
        <v>1.0792151203611553</v>
      </c>
      <c r="AK42" s="534">
        <f t="shared" si="4"/>
        <v>0.95479625037334281</v>
      </c>
      <c r="AL42" s="540">
        <f t="shared" si="30"/>
        <v>1.0473438700759263</v>
      </c>
      <c r="AM42" s="534">
        <f t="shared" si="5"/>
        <v>0.91686712487869426</v>
      </c>
      <c r="AN42" s="540">
        <f t="shared" si="31"/>
        <v>1.0906705812276829</v>
      </c>
      <c r="AO42" s="534">
        <f t="shared" si="6"/>
        <v>0.81538530910724516</v>
      </c>
      <c r="AP42" s="540">
        <f t="shared" si="32"/>
        <v>1.2264140509164767</v>
      </c>
      <c r="AQ42" s="534">
        <f t="shared" si="7"/>
        <v>0.65726754786236707</v>
      </c>
      <c r="AR42" s="540">
        <f t="shared" si="33"/>
        <v>1.5214504401629179</v>
      </c>
      <c r="AS42" s="534">
        <f t="shared" si="8"/>
        <v>0.45329119992967776</v>
      </c>
      <c r="AT42" s="540">
        <f t="shared" si="34"/>
        <v>2.2060873896407807</v>
      </c>
      <c r="AU42" s="534">
        <f t="shared" si="9"/>
        <v>0.33835181237078515</v>
      </c>
      <c r="AV42" s="540">
        <f t="shared" si="35"/>
        <v>2.9555036013938745</v>
      </c>
      <c r="AY42" s="504"/>
      <c r="AZ42" s="504"/>
      <c r="BE42" s="504"/>
      <c r="BF42" s="504"/>
      <c r="BG42" s="504"/>
      <c r="BH42" s="504"/>
      <c r="BI42" s="504"/>
      <c r="BJ42" s="504"/>
      <c r="BK42" s="543" t="s">
        <v>45</v>
      </c>
      <c r="BL42" s="515">
        <v>8</v>
      </c>
      <c r="BM42" s="512">
        <v>39</v>
      </c>
      <c r="BN42" s="534">
        <f t="shared" si="40"/>
        <v>977.21945684431307</v>
      </c>
      <c r="BO42" s="534">
        <f t="shared" si="41"/>
        <v>999.35907634958971</v>
      </c>
      <c r="BP42" s="534">
        <f t="shared" si="42"/>
        <v>1005.4781052533358</v>
      </c>
      <c r="BQ42" s="534">
        <f t="shared" si="43"/>
        <v>997.18297716472682</v>
      </c>
      <c r="BR42" s="534">
        <f t="shared" si="44"/>
        <v>972.27237373596415</v>
      </c>
      <c r="BS42" s="534">
        <f t="shared" si="45"/>
        <v>922.92624065524967</v>
      </c>
      <c r="BT42" s="534">
        <f t="shared" si="46"/>
        <v>826.97665971250694</v>
      </c>
      <c r="BU42" s="534">
        <f t="shared" si="47"/>
        <v>742.21347942836076</v>
      </c>
    </row>
    <row r="43" spans="14:73" ht="8.25" x14ac:dyDescent="0.15">
      <c r="N43" s="504"/>
      <c r="O43" s="504"/>
      <c r="P43" s="504"/>
      <c r="Q43" s="535" t="s">
        <v>45</v>
      </c>
      <c r="R43" s="536">
        <v>9</v>
      </c>
      <c r="S43" s="537">
        <f t="shared" si="39"/>
        <v>40</v>
      </c>
      <c r="T43" s="538">
        <f t="shared" si="20"/>
        <v>-16</v>
      </c>
      <c r="U43" s="525">
        <f t="shared" si="21"/>
        <v>0.96126169593831889</v>
      </c>
      <c r="V43" s="522">
        <f t="shared" si="0"/>
        <v>-0.27563735581699916</v>
      </c>
      <c r="W43" s="522">
        <f t="shared" si="22"/>
        <v>40.742230555555558</v>
      </c>
      <c r="X43" s="512">
        <f>Sheet3!$C$26</f>
        <v>33.257769444444442</v>
      </c>
      <c r="Y43" s="512">
        <v>30</v>
      </c>
      <c r="Z43" s="512">
        <v>0</v>
      </c>
      <c r="AA43" s="512">
        <f t="shared" si="23"/>
        <v>0.83621179828868641</v>
      </c>
      <c r="AB43" s="512">
        <f t="shared" si="24"/>
        <v>0.54840662687717512</v>
      </c>
      <c r="AC43" s="512">
        <f t="shared" si="25"/>
        <v>0.86602540378443871</v>
      </c>
      <c r="AD43" s="512">
        <f t="shared" si="26"/>
        <v>0.49999999999999994</v>
      </c>
      <c r="AE43" s="512">
        <f t="shared" si="27"/>
        <v>1</v>
      </c>
      <c r="AF43" s="512">
        <f t="shared" si="28"/>
        <v>0</v>
      </c>
      <c r="AG43" s="534">
        <f t="shared" si="1"/>
        <v>0.83418585624555786</v>
      </c>
      <c r="AH43" s="539">
        <f t="shared" si="2"/>
        <v>1.198773621625193</v>
      </c>
      <c r="AI43" s="534">
        <f t="shared" si="3"/>
        <v>0.92659932309450377</v>
      </c>
      <c r="AJ43" s="540">
        <f t="shared" si="29"/>
        <v>1.0792151203611553</v>
      </c>
      <c r="AK43" s="534">
        <f t="shared" si="4"/>
        <v>0.95479625037334281</v>
      </c>
      <c r="AL43" s="540">
        <f t="shared" si="30"/>
        <v>1.0473438700759263</v>
      </c>
      <c r="AM43" s="534">
        <f t="shared" si="5"/>
        <v>0.91686712487869426</v>
      </c>
      <c r="AN43" s="540">
        <f t="shared" si="31"/>
        <v>1.0906705812276829</v>
      </c>
      <c r="AO43" s="534">
        <f t="shared" si="6"/>
        <v>0.81538530910724516</v>
      </c>
      <c r="AP43" s="540">
        <f t="shared" si="32"/>
        <v>1.2264140509164767</v>
      </c>
      <c r="AQ43" s="534">
        <f t="shared" si="7"/>
        <v>0.65726754786236707</v>
      </c>
      <c r="AR43" s="540">
        <f t="shared" si="33"/>
        <v>1.5214504401629179</v>
      </c>
      <c r="AS43" s="534">
        <f t="shared" si="8"/>
        <v>0.45329119992967776</v>
      </c>
      <c r="AT43" s="540">
        <f t="shared" si="34"/>
        <v>2.2060873896407807</v>
      </c>
      <c r="AU43" s="534">
        <f t="shared" si="9"/>
        <v>0.33835181237078515</v>
      </c>
      <c r="AV43" s="540">
        <f t="shared" si="35"/>
        <v>2.9555036013938745</v>
      </c>
      <c r="AY43" s="504"/>
      <c r="AZ43" s="504"/>
      <c r="BE43" s="504"/>
      <c r="BF43" s="504"/>
      <c r="BG43" s="504"/>
      <c r="BH43" s="504"/>
      <c r="BI43" s="504"/>
      <c r="BJ43" s="504"/>
      <c r="BK43" s="543" t="s">
        <v>45</v>
      </c>
      <c r="BL43" s="515">
        <v>9</v>
      </c>
      <c r="BM43" s="512">
        <v>40</v>
      </c>
      <c r="BN43" s="534">
        <f t="shared" si="40"/>
        <v>977.21945684431307</v>
      </c>
      <c r="BO43" s="534">
        <f t="shared" si="41"/>
        <v>999.35907634958971</v>
      </c>
      <c r="BP43" s="534">
        <f t="shared" si="42"/>
        <v>1005.4781052533358</v>
      </c>
      <c r="BQ43" s="534">
        <f t="shared" si="43"/>
        <v>997.18297716472682</v>
      </c>
      <c r="BR43" s="534">
        <f t="shared" si="44"/>
        <v>972.27237373596415</v>
      </c>
      <c r="BS43" s="534">
        <f t="shared" si="45"/>
        <v>922.92624065524967</v>
      </c>
      <c r="BT43" s="534">
        <f t="shared" si="46"/>
        <v>826.97665971250694</v>
      </c>
      <c r="BU43" s="534">
        <f t="shared" si="47"/>
        <v>742.21347942836076</v>
      </c>
    </row>
    <row r="44" spans="14:73" ht="8.25" x14ac:dyDescent="0.15">
      <c r="N44" s="504"/>
      <c r="O44" s="504"/>
      <c r="P44" s="504"/>
      <c r="Q44" s="535" t="s">
        <v>45</v>
      </c>
      <c r="R44" s="536">
        <v>10</v>
      </c>
      <c r="S44" s="537">
        <f t="shared" si="39"/>
        <v>41</v>
      </c>
      <c r="T44" s="538">
        <f t="shared" si="20"/>
        <v>-15</v>
      </c>
      <c r="U44" s="525">
        <f t="shared" si="21"/>
        <v>0.96592582628906831</v>
      </c>
      <c r="V44" s="522">
        <f t="shared" si="0"/>
        <v>-0.25881904510252074</v>
      </c>
      <c r="W44" s="522">
        <f t="shared" si="22"/>
        <v>41.742230555555558</v>
      </c>
      <c r="X44" s="512">
        <f>Sheet3!$C$26</f>
        <v>33.257769444444442</v>
      </c>
      <c r="Y44" s="512">
        <v>30</v>
      </c>
      <c r="Z44" s="512">
        <v>0</v>
      </c>
      <c r="AA44" s="512">
        <f t="shared" si="23"/>
        <v>0.83621179828868641</v>
      </c>
      <c r="AB44" s="512">
        <f t="shared" si="24"/>
        <v>0.54840662687717512</v>
      </c>
      <c r="AC44" s="512">
        <f t="shared" si="25"/>
        <v>0.86602540378443871</v>
      </c>
      <c r="AD44" s="512">
        <f t="shared" si="26"/>
        <v>0.49999999999999994</v>
      </c>
      <c r="AE44" s="512">
        <f t="shared" si="27"/>
        <v>1</v>
      </c>
      <c r="AF44" s="512">
        <f t="shared" si="28"/>
        <v>0</v>
      </c>
      <c r="AG44" s="534">
        <f t="shared" si="1"/>
        <v>0.83384136199952075</v>
      </c>
      <c r="AH44" s="539">
        <f t="shared" si="2"/>
        <v>1.1992688844338892</v>
      </c>
      <c r="AI44" s="534">
        <f t="shared" si="3"/>
        <v>0.9287175518741656</v>
      </c>
      <c r="AJ44" s="540">
        <f t="shared" si="29"/>
        <v>1.0767536351412605</v>
      </c>
      <c r="AK44" s="534">
        <f t="shared" si="4"/>
        <v>0.95929814244812084</v>
      </c>
      <c r="AL44" s="540">
        <f t="shared" si="30"/>
        <v>1.0424287880387304</v>
      </c>
      <c r="AM44" s="534">
        <f t="shared" si="5"/>
        <v>0.92351049699468357</v>
      </c>
      <c r="AN44" s="540">
        <f t="shared" si="31"/>
        <v>1.0828247250618492</v>
      </c>
      <c r="AO44" s="534">
        <f t="shared" si="6"/>
        <v>0.82378268585435255</v>
      </c>
      <c r="AP44" s="540">
        <f t="shared" si="32"/>
        <v>1.2139123790431343</v>
      </c>
      <c r="AQ44" s="534">
        <f t="shared" si="7"/>
        <v>0.66691186884437736</v>
      </c>
      <c r="AR44" s="540">
        <f t="shared" si="33"/>
        <v>1.4994484979444085</v>
      </c>
      <c r="AS44" s="534">
        <f t="shared" si="8"/>
        <v>0.46359032074496254</v>
      </c>
      <c r="AT44" s="540">
        <f t="shared" si="34"/>
        <v>2.1570769605220801</v>
      </c>
      <c r="AU44" s="534">
        <f t="shared" si="9"/>
        <v>0.34874070168613353</v>
      </c>
      <c r="AV44" s="540">
        <f t="shared" si="35"/>
        <v>2.8674599642802794</v>
      </c>
      <c r="AY44" s="504"/>
      <c r="AZ44" s="504"/>
      <c r="BE44" s="504"/>
      <c r="BF44" s="504"/>
      <c r="BG44" s="504"/>
      <c r="BH44" s="504"/>
      <c r="BI44" s="504"/>
      <c r="BJ44" s="504"/>
      <c r="BK44" s="543" t="s">
        <v>45</v>
      </c>
      <c r="BL44" s="515">
        <v>10</v>
      </c>
      <c r="BM44" s="512">
        <v>41</v>
      </c>
      <c r="BN44" s="534">
        <f t="shared" si="40"/>
        <v>977.13027280287997</v>
      </c>
      <c r="BO44" s="534">
        <f t="shared" si="41"/>
        <v>999.82825120629673</v>
      </c>
      <c r="BP44" s="534">
        <f t="shared" si="42"/>
        <v>1006.4303981563987</v>
      </c>
      <c r="BQ44" s="534">
        <f t="shared" si="43"/>
        <v>998.67208079224599</v>
      </c>
      <c r="BR44" s="534">
        <f t="shared" si="44"/>
        <v>974.50233248328914</v>
      </c>
      <c r="BS44" s="534">
        <f t="shared" si="45"/>
        <v>926.40750431159188</v>
      </c>
      <c r="BT44" s="534">
        <f t="shared" si="46"/>
        <v>833.16311564781051</v>
      </c>
      <c r="BU44" s="534">
        <f t="shared" si="47"/>
        <v>751.32705025992311</v>
      </c>
    </row>
    <row r="45" spans="14:73" ht="8.25" x14ac:dyDescent="0.15">
      <c r="N45" s="504"/>
      <c r="O45" s="504"/>
      <c r="P45" s="504"/>
      <c r="Q45" s="535" t="s">
        <v>45</v>
      </c>
      <c r="R45" s="536">
        <v>11</v>
      </c>
      <c r="S45" s="537">
        <f t="shared" si="39"/>
        <v>42</v>
      </c>
      <c r="T45" s="538">
        <f t="shared" si="20"/>
        <v>-15</v>
      </c>
      <c r="U45" s="525">
        <f t="shared" si="21"/>
        <v>0.96592582628906831</v>
      </c>
      <c r="V45" s="522">
        <f t="shared" si="0"/>
        <v>-0.25881904510252074</v>
      </c>
      <c r="W45" s="522">
        <f t="shared" si="22"/>
        <v>41.742230555555558</v>
      </c>
      <c r="X45" s="512">
        <f>Sheet3!$C$26</f>
        <v>33.257769444444442</v>
      </c>
      <c r="Y45" s="512">
        <v>30</v>
      </c>
      <c r="Z45" s="512">
        <v>0</v>
      </c>
      <c r="AA45" s="512">
        <f t="shared" si="23"/>
        <v>0.83621179828868641</v>
      </c>
      <c r="AB45" s="512">
        <f t="shared" si="24"/>
        <v>0.54840662687717512</v>
      </c>
      <c r="AC45" s="512">
        <f t="shared" si="25"/>
        <v>0.86602540378443871</v>
      </c>
      <c r="AD45" s="512">
        <f t="shared" si="26"/>
        <v>0.49999999999999994</v>
      </c>
      <c r="AE45" s="512">
        <f t="shared" si="27"/>
        <v>1</v>
      </c>
      <c r="AF45" s="512">
        <f t="shared" si="28"/>
        <v>0</v>
      </c>
      <c r="AG45" s="534">
        <f t="shared" si="1"/>
        <v>0.83384136199952075</v>
      </c>
      <c r="AH45" s="539">
        <f t="shared" si="2"/>
        <v>1.1992688844338892</v>
      </c>
      <c r="AI45" s="534">
        <f t="shared" si="3"/>
        <v>0.9287175518741656</v>
      </c>
      <c r="AJ45" s="540">
        <f t="shared" si="29"/>
        <v>1.0767536351412605</v>
      </c>
      <c r="AK45" s="534">
        <f t="shared" si="4"/>
        <v>0.95929814244812084</v>
      </c>
      <c r="AL45" s="540">
        <f t="shared" si="30"/>
        <v>1.0424287880387304</v>
      </c>
      <c r="AM45" s="534">
        <f t="shared" si="5"/>
        <v>0.92351049699468357</v>
      </c>
      <c r="AN45" s="540">
        <f t="shared" si="31"/>
        <v>1.0828247250618492</v>
      </c>
      <c r="AO45" s="534">
        <f t="shared" si="6"/>
        <v>0.82378268585435255</v>
      </c>
      <c r="AP45" s="540">
        <f t="shared" si="32"/>
        <v>1.2139123790431343</v>
      </c>
      <c r="AQ45" s="534">
        <f t="shared" si="7"/>
        <v>0.66691186884437736</v>
      </c>
      <c r="AR45" s="540">
        <f t="shared" si="33"/>
        <v>1.4994484979444085</v>
      </c>
      <c r="AS45" s="534">
        <f t="shared" si="8"/>
        <v>0.46359032074496254</v>
      </c>
      <c r="AT45" s="540">
        <f t="shared" si="34"/>
        <v>2.1570769605220801</v>
      </c>
      <c r="AU45" s="534">
        <f t="shared" si="9"/>
        <v>0.34874070168613353</v>
      </c>
      <c r="AV45" s="540">
        <f t="shared" si="35"/>
        <v>2.8674599642802794</v>
      </c>
      <c r="AY45" s="504"/>
      <c r="AZ45" s="504"/>
      <c r="BE45" s="504"/>
      <c r="BF45" s="504"/>
      <c r="BG45" s="504"/>
      <c r="BH45" s="504"/>
      <c r="BI45" s="504"/>
      <c r="BJ45" s="504"/>
      <c r="BK45" s="543" t="s">
        <v>45</v>
      </c>
      <c r="BL45" s="515">
        <v>11</v>
      </c>
      <c r="BM45" s="512">
        <v>42</v>
      </c>
      <c r="BN45" s="534">
        <f t="shared" si="40"/>
        <v>977.13027280287997</v>
      </c>
      <c r="BO45" s="534">
        <f t="shared" si="41"/>
        <v>999.82825120629673</v>
      </c>
      <c r="BP45" s="534">
        <f t="shared" si="42"/>
        <v>1006.4303981563987</v>
      </c>
      <c r="BQ45" s="534">
        <f t="shared" si="43"/>
        <v>998.67208079224599</v>
      </c>
      <c r="BR45" s="534">
        <f t="shared" si="44"/>
        <v>974.50233248328914</v>
      </c>
      <c r="BS45" s="534">
        <f t="shared" si="45"/>
        <v>926.40750431159188</v>
      </c>
      <c r="BT45" s="534">
        <f t="shared" si="46"/>
        <v>833.16311564781051</v>
      </c>
      <c r="BU45" s="534">
        <f t="shared" si="47"/>
        <v>751.32705025992311</v>
      </c>
    </row>
    <row r="46" spans="14:73" ht="8.25" x14ac:dyDescent="0.15">
      <c r="N46" s="504"/>
      <c r="O46" s="504"/>
      <c r="P46" s="504"/>
      <c r="Q46" s="535" t="s">
        <v>45</v>
      </c>
      <c r="R46" s="536">
        <v>12</v>
      </c>
      <c r="S46" s="537">
        <f t="shared" si="39"/>
        <v>43</v>
      </c>
      <c r="T46" s="538">
        <f t="shared" si="20"/>
        <v>-15</v>
      </c>
      <c r="U46" s="525">
        <f t="shared" si="21"/>
        <v>0.96592582628906831</v>
      </c>
      <c r="V46" s="522">
        <f t="shared" si="0"/>
        <v>-0.25881904510252074</v>
      </c>
      <c r="W46" s="522">
        <f t="shared" si="22"/>
        <v>41.742230555555558</v>
      </c>
      <c r="X46" s="512">
        <f>Sheet3!$C$26</f>
        <v>33.257769444444442</v>
      </c>
      <c r="Y46" s="512">
        <v>30</v>
      </c>
      <c r="Z46" s="512">
        <v>0</v>
      </c>
      <c r="AA46" s="512">
        <f t="shared" si="23"/>
        <v>0.83621179828868641</v>
      </c>
      <c r="AB46" s="512">
        <f t="shared" si="24"/>
        <v>0.54840662687717512</v>
      </c>
      <c r="AC46" s="512">
        <f t="shared" si="25"/>
        <v>0.86602540378443871</v>
      </c>
      <c r="AD46" s="512">
        <f t="shared" si="26"/>
        <v>0.49999999999999994</v>
      </c>
      <c r="AE46" s="512">
        <f t="shared" si="27"/>
        <v>1</v>
      </c>
      <c r="AF46" s="512">
        <f t="shared" si="28"/>
        <v>0</v>
      </c>
      <c r="AG46" s="534">
        <f t="shared" si="1"/>
        <v>0.83384136199952075</v>
      </c>
      <c r="AH46" s="539">
        <f t="shared" si="2"/>
        <v>1.1992688844338892</v>
      </c>
      <c r="AI46" s="534">
        <f t="shared" si="3"/>
        <v>0.9287175518741656</v>
      </c>
      <c r="AJ46" s="540">
        <f t="shared" si="29"/>
        <v>1.0767536351412605</v>
      </c>
      <c r="AK46" s="534">
        <f t="shared" si="4"/>
        <v>0.95929814244812084</v>
      </c>
      <c r="AL46" s="540">
        <f t="shared" si="30"/>
        <v>1.0424287880387304</v>
      </c>
      <c r="AM46" s="534">
        <f t="shared" si="5"/>
        <v>0.92351049699468357</v>
      </c>
      <c r="AN46" s="540">
        <f t="shared" si="31"/>
        <v>1.0828247250618492</v>
      </c>
      <c r="AO46" s="534">
        <f t="shared" si="6"/>
        <v>0.82378268585435255</v>
      </c>
      <c r="AP46" s="540">
        <f t="shared" si="32"/>
        <v>1.2139123790431343</v>
      </c>
      <c r="AQ46" s="534">
        <f t="shared" si="7"/>
        <v>0.66691186884437736</v>
      </c>
      <c r="AR46" s="540">
        <f t="shared" si="33"/>
        <v>1.4994484979444085</v>
      </c>
      <c r="AS46" s="534">
        <f t="shared" si="8"/>
        <v>0.46359032074496254</v>
      </c>
      <c r="AT46" s="540">
        <f t="shared" si="34"/>
        <v>2.1570769605220801</v>
      </c>
      <c r="AU46" s="534">
        <f t="shared" si="9"/>
        <v>0.34874070168613353</v>
      </c>
      <c r="AV46" s="540">
        <f t="shared" si="35"/>
        <v>2.8674599642802794</v>
      </c>
      <c r="AY46" s="504"/>
      <c r="AZ46" s="504"/>
      <c r="BE46" s="504"/>
      <c r="BF46" s="504"/>
      <c r="BG46" s="504"/>
      <c r="BH46" s="504"/>
      <c r="BI46" s="504"/>
      <c r="BJ46" s="504"/>
      <c r="BK46" s="543" t="s">
        <v>45</v>
      </c>
      <c r="BL46" s="515">
        <v>12</v>
      </c>
      <c r="BM46" s="512">
        <v>43</v>
      </c>
      <c r="BN46" s="534">
        <f t="shared" si="40"/>
        <v>977.13027280287997</v>
      </c>
      <c r="BO46" s="534">
        <f t="shared" si="41"/>
        <v>999.82825120629673</v>
      </c>
      <c r="BP46" s="534">
        <f t="shared" si="42"/>
        <v>1006.4303981563987</v>
      </c>
      <c r="BQ46" s="534">
        <f t="shared" si="43"/>
        <v>998.67208079224599</v>
      </c>
      <c r="BR46" s="534">
        <f t="shared" si="44"/>
        <v>974.50233248328914</v>
      </c>
      <c r="BS46" s="534">
        <f t="shared" si="45"/>
        <v>926.40750431159188</v>
      </c>
      <c r="BT46" s="534">
        <f t="shared" si="46"/>
        <v>833.16311564781051</v>
      </c>
      <c r="BU46" s="534">
        <f t="shared" si="47"/>
        <v>751.32705025992311</v>
      </c>
    </row>
    <row r="47" spans="14:73" ht="8.25" x14ac:dyDescent="0.15">
      <c r="N47" s="504"/>
      <c r="O47" s="504"/>
      <c r="P47" s="504"/>
      <c r="Q47" s="535" t="s">
        <v>45</v>
      </c>
      <c r="R47" s="536">
        <v>13</v>
      </c>
      <c r="S47" s="537">
        <f t="shared" si="39"/>
        <v>44</v>
      </c>
      <c r="T47" s="538">
        <f t="shared" si="20"/>
        <v>-14</v>
      </c>
      <c r="U47" s="525">
        <f t="shared" si="21"/>
        <v>0.97029572627599647</v>
      </c>
      <c r="V47" s="522">
        <f t="shared" si="0"/>
        <v>-0.24192189559966773</v>
      </c>
      <c r="W47" s="522">
        <f t="shared" si="22"/>
        <v>42.742230555555558</v>
      </c>
      <c r="X47" s="512">
        <f>Sheet3!$C$26</f>
        <v>33.257769444444442</v>
      </c>
      <c r="Y47" s="512">
        <v>30</v>
      </c>
      <c r="Z47" s="512">
        <v>0</v>
      </c>
      <c r="AA47" s="512">
        <f t="shared" si="23"/>
        <v>0.83621179828868641</v>
      </c>
      <c r="AB47" s="512">
        <f t="shared" si="24"/>
        <v>0.54840662687717512</v>
      </c>
      <c r="AC47" s="512">
        <f t="shared" si="25"/>
        <v>0.86602540378443871</v>
      </c>
      <c r="AD47" s="512">
        <f t="shared" si="26"/>
        <v>0.49999999999999994</v>
      </c>
      <c r="AE47" s="512">
        <f t="shared" si="27"/>
        <v>1</v>
      </c>
      <c r="AF47" s="512">
        <f t="shared" si="28"/>
        <v>0</v>
      </c>
      <c r="AG47" s="534">
        <f t="shared" si="1"/>
        <v>0.83316660432492307</v>
      </c>
      <c r="AH47" s="539">
        <f t="shared" si="2"/>
        <v>1.2002401378176391</v>
      </c>
      <c r="AI47" s="534">
        <f t="shared" si="3"/>
        <v>0.93050494164131425</v>
      </c>
      <c r="AJ47" s="540">
        <f t="shared" si="29"/>
        <v>1.0746853189582246</v>
      </c>
      <c r="AK47" s="534">
        <f t="shared" si="4"/>
        <v>0.96349147465998408</v>
      </c>
      <c r="AL47" s="540">
        <f t="shared" si="30"/>
        <v>1.0378919028348432</v>
      </c>
      <c r="AM47" s="534">
        <f t="shared" si="5"/>
        <v>0.92988891098107884</v>
      </c>
      <c r="AN47" s="540">
        <f t="shared" si="31"/>
        <v>1.0753972740087314</v>
      </c>
      <c r="AO47" s="534">
        <f t="shared" si="6"/>
        <v>0.83197707055921477</v>
      </c>
      <c r="AP47" s="540">
        <f t="shared" si="32"/>
        <v>1.201956202143706</v>
      </c>
      <c r="AQ47" s="534">
        <f t="shared" si="7"/>
        <v>0.67642930427171943</v>
      </c>
      <c r="AR47" s="540">
        <f t="shared" si="33"/>
        <v>1.4783510910673132</v>
      </c>
      <c r="AS47" s="534">
        <f t="shared" si="8"/>
        <v>0.47384761418615434</v>
      </c>
      <c r="AT47" s="540">
        <f t="shared" si="34"/>
        <v>2.1103831064286904</v>
      </c>
      <c r="AU47" s="534">
        <f t="shared" si="9"/>
        <v>0.35913185232750733</v>
      </c>
      <c r="AV47" s="540">
        <f t="shared" si="35"/>
        <v>2.7844926411262967</v>
      </c>
      <c r="AY47" s="504"/>
      <c r="AZ47" s="504"/>
      <c r="BE47" s="504"/>
      <c r="BF47" s="504"/>
      <c r="BG47" s="504"/>
      <c r="BH47" s="504"/>
      <c r="BI47" s="504"/>
      <c r="BJ47" s="504"/>
      <c r="BK47" s="543" t="s">
        <v>45</v>
      </c>
      <c r="BL47" s="515">
        <v>13</v>
      </c>
      <c r="BM47" s="512">
        <v>44</v>
      </c>
      <c r="BN47" s="534">
        <f t="shared" si="40"/>
        <v>976.95543309337609</v>
      </c>
      <c r="BO47" s="534">
        <f t="shared" si="41"/>
        <v>1000.2229222357192</v>
      </c>
      <c r="BP47" s="534">
        <f t="shared" si="42"/>
        <v>1007.3114979464934</v>
      </c>
      <c r="BQ47" s="534">
        <f t="shared" si="43"/>
        <v>1000.0870236374515</v>
      </c>
      <c r="BR47" s="534">
        <f t="shared" si="44"/>
        <v>976.64670398827172</v>
      </c>
      <c r="BS47" s="534">
        <f t="shared" si="45"/>
        <v>929.77349746308528</v>
      </c>
      <c r="BT47" s="534">
        <f t="shared" si="46"/>
        <v>839.14276987195387</v>
      </c>
      <c r="BU47" s="534">
        <f t="shared" si="47"/>
        <v>760.10158186248782</v>
      </c>
    </row>
    <row r="48" spans="14:73" ht="8.25" x14ac:dyDescent="0.15">
      <c r="N48" s="504"/>
      <c r="O48" s="504"/>
      <c r="P48" s="504"/>
      <c r="Q48" s="535" t="s">
        <v>45</v>
      </c>
      <c r="R48" s="536">
        <v>14</v>
      </c>
      <c r="S48" s="537">
        <f t="shared" si="39"/>
        <v>45</v>
      </c>
      <c r="T48" s="538">
        <f t="shared" si="20"/>
        <v>-14</v>
      </c>
      <c r="U48" s="525">
        <f t="shared" si="21"/>
        <v>0.97029572627599647</v>
      </c>
      <c r="V48" s="522">
        <f t="shared" si="0"/>
        <v>-0.24192189559966773</v>
      </c>
      <c r="W48" s="522">
        <f t="shared" si="22"/>
        <v>42.742230555555558</v>
      </c>
      <c r="X48" s="512">
        <f>Sheet3!$C$26</f>
        <v>33.257769444444442</v>
      </c>
      <c r="Y48" s="512">
        <v>30</v>
      </c>
      <c r="Z48" s="512">
        <v>0</v>
      </c>
      <c r="AA48" s="512">
        <f t="shared" si="23"/>
        <v>0.83621179828868641</v>
      </c>
      <c r="AB48" s="512">
        <f t="shared" si="24"/>
        <v>0.54840662687717512</v>
      </c>
      <c r="AC48" s="512">
        <f t="shared" si="25"/>
        <v>0.86602540378443871</v>
      </c>
      <c r="AD48" s="512">
        <f t="shared" si="26"/>
        <v>0.49999999999999994</v>
      </c>
      <c r="AE48" s="512">
        <f t="shared" si="27"/>
        <v>1</v>
      </c>
      <c r="AF48" s="512">
        <f t="shared" si="28"/>
        <v>0</v>
      </c>
      <c r="AG48" s="534">
        <f t="shared" si="1"/>
        <v>0.83316660432492307</v>
      </c>
      <c r="AH48" s="539">
        <f t="shared" si="2"/>
        <v>1.2002401378176391</v>
      </c>
      <c r="AI48" s="534">
        <f t="shared" si="3"/>
        <v>0.93050494164131425</v>
      </c>
      <c r="AJ48" s="540">
        <f t="shared" si="29"/>
        <v>1.0746853189582246</v>
      </c>
      <c r="AK48" s="534">
        <f t="shared" si="4"/>
        <v>0.96349147465998408</v>
      </c>
      <c r="AL48" s="540">
        <f t="shared" si="30"/>
        <v>1.0378919028348432</v>
      </c>
      <c r="AM48" s="534">
        <f t="shared" si="5"/>
        <v>0.92988891098107884</v>
      </c>
      <c r="AN48" s="540">
        <f t="shared" si="31"/>
        <v>1.0753972740087314</v>
      </c>
      <c r="AO48" s="534">
        <f t="shared" si="6"/>
        <v>0.83197707055921477</v>
      </c>
      <c r="AP48" s="540">
        <f t="shared" si="32"/>
        <v>1.201956202143706</v>
      </c>
      <c r="AQ48" s="534">
        <f t="shared" si="7"/>
        <v>0.67642930427171943</v>
      </c>
      <c r="AR48" s="540">
        <f t="shared" si="33"/>
        <v>1.4783510910673132</v>
      </c>
      <c r="AS48" s="534">
        <f t="shared" si="8"/>
        <v>0.47384761418615434</v>
      </c>
      <c r="AT48" s="540">
        <f t="shared" si="34"/>
        <v>2.1103831064286904</v>
      </c>
      <c r="AU48" s="534">
        <f t="shared" si="9"/>
        <v>0.35913185232750733</v>
      </c>
      <c r="AV48" s="540">
        <f t="shared" si="35"/>
        <v>2.7844926411262967</v>
      </c>
      <c r="AY48" s="504"/>
      <c r="AZ48" s="504"/>
      <c r="BE48" s="504"/>
      <c r="BF48" s="504"/>
      <c r="BG48" s="504"/>
      <c r="BH48" s="504"/>
      <c r="BI48" s="504"/>
      <c r="BJ48" s="504"/>
      <c r="BK48" s="543" t="s">
        <v>45</v>
      </c>
      <c r="BL48" s="515">
        <v>14</v>
      </c>
      <c r="BM48" s="512">
        <v>45</v>
      </c>
      <c r="BN48" s="534">
        <f t="shared" si="40"/>
        <v>976.95543309337609</v>
      </c>
      <c r="BO48" s="534">
        <f t="shared" si="41"/>
        <v>1000.2229222357192</v>
      </c>
      <c r="BP48" s="534">
        <f t="shared" si="42"/>
        <v>1007.3114979464934</v>
      </c>
      <c r="BQ48" s="534">
        <f t="shared" si="43"/>
        <v>1000.0870236374515</v>
      </c>
      <c r="BR48" s="534">
        <f t="shared" si="44"/>
        <v>976.64670398827172</v>
      </c>
      <c r="BS48" s="534">
        <f t="shared" si="45"/>
        <v>929.77349746308528</v>
      </c>
      <c r="BT48" s="534">
        <f t="shared" si="46"/>
        <v>839.14276987195387</v>
      </c>
      <c r="BU48" s="534">
        <f t="shared" si="47"/>
        <v>760.10158186248782</v>
      </c>
    </row>
    <row r="49" spans="14:73" ht="8.25" x14ac:dyDescent="0.15">
      <c r="N49" s="504"/>
      <c r="O49" s="504"/>
      <c r="P49" s="504"/>
      <c r="Q49" s="535" t="s">
        <v>45</v>
      </c>
      <c r="R49" s="536">
        <v>15</v>
      </c>
      <c r="S49" s="537">
        <f t="shared" si="39"/>
        <v>46</v>
      </c>
      <c r="T49" s="538">
        <f t="shared" si="20"/>
        <v>-14</v>
      </c>
      <c r="U49" s="525">
        <f t="shared" si="21"/>
        <v>0.97029572627599647</v>
      </c>
      <c r="V49" s="522">
        <f t="shared" si="0"/>
        <v>-0.24192189559966773</v>
      </c>
      <c r="W49" s="522">
        <f t="shared" si="22"/>
        <v>42.742230555555558</v>
      </c>
      <c r="X49" s="512">
        <f>Sheet3!$C$26</f>
        <v>33.257769444444442</v>
      </c>
      <c r="Y49" s="512">
        <v>30</v>
      </c>
      <c r="Z49" s="512">
        <v>0</v>
      </c>
      <c r="AA49" s="512">
        <f t="shared" si="23"/>
        <v>0.83621179828868641</v>
      </c>
      <c r="AB49" s="512">
        <f t="shared" si="24"/>
        <v>0.54840662687717512</v>
      </c>
      <c r="AC49" s="512">
        <f t="shared" si="25"/>
        <v>0.86602540378443871</v>
      </c>
      <c r="AD49" s="512">
        <f t="shared" si="26"/>
        <v>0.49999999999999994</v>
      </c>
      <c r="AE49" s="512">
        <f t="shared" si="27"/>
        <v>1</v>
      </c>
      <c r="AF49" s="512">
        <f t="shared" si="28"/>
        <v>0</v>
      </c>
      <c r="AG49" s="534">
        <f t="shared" si="1"/>
        <v>0.83316660432492307</v>
      </c>
      <c r="AH49" s="539">
        <f t="shared" si="2"/>
        <v>1.2002401378176391</v>
      </c>
      <c r="AI49" s="534">
        <f t="shared" si="3"/>
        <v>0.93050494164131425</v>
      </c>
      <c r="AJ49" s="540">
        <f t="shared" si="29"/>
        <v>1.0746853189582246</v>
      </c>
      <c r="AK49" s="534">
        <f t="shared" si="4"/>
        <v>0.96349147465998408</v>
      </c>
      <c r="AL49" s="540">
        <f t="shared" si="30"/>
        <v>1.0378919028348432</v>
      </c>
      <c r="AM49" s="534">
        <f t="shared" si="5"/>
        <v>0.92988891098107884</v>
      </c>
      <c r="AN49" s="540">
        <f t="shared" si="31"/>
        <v>1.0753972740087314</v>
      </c>
      <c r="AO49" s="534">
        <f t="shared" si="6"/>
        <v>0.83197707055921477</v>
      </c>
      <c r="AP49" s="540">
        <f t="shared" si="32"/>
        <v>1.201956202143706</v>
      </c>
      <c r="AQ49" s="534">
        <f t="shared" si="7"/>
        <v>0.67642930427171943</v>
      </c>
      <c r="AR49" s="540">
        <f t="shared" si="33"/>
        <v>1.4783510910673132</v>
      </c>
      <c r="AS49" s="534">
        <f t="shared" si="8"/>
        <v>0.47384761418615434</v>
      </c>
      <c r="AT49" s="540">
        <f t="shared" si="34"/>
        <v>2.1103831064286904</v>
      </c>
      <c r="AU49" s="534">
        <f t="shared" si="9"/>
        <v>0.35913185232750733</v>
      </c>
      <c r="AV49" s="540">
        <f t="shared" si="35"/>
        <v>2.7844926411262967</v>
      </c>
      <c r="AY49" s="504"/>
      <c r="AZ49" s="504"/>
      <c r="BE49" s="504"/>
      <c r="BF49" s="504"/>
      <c r="BG49" s="504"/>
      <c r="BH49" s="504"/>
      <c r="BI49" s="504"/>
      <c r="BJ49" s="504"/>
      <c r="BK49" s="543" t="s">
        <v>45</v>
      </c>
      <c r="BL49" s="515">
        <v>15</v>
      </c>
      <c r="BM49" s="512">
        <v>46</v>
      </c>
      <c r="BN49" s="534">
        <f t="shared" si="40"/>
        <v>976.95543309337609</v>
      </c>
      <c r="BO49" s="534">
        <f t="shared" si="41"/>
        <v>1000.2229222357192</v>
      </c>
      <c r="BP49" s="534">
        <f t="shared" si="42"/>
        <v>1007.3114979464934</v>
      </c>
      <c r="BQ49" s="534">
        <f t="shared" si="43"/>
        <v>1000.0870236374515</v>
      </c>
      <c r="BR49" s="534">
        <f t="shared" si="44"/>
        <v>976.64670398827172</v>
      </c>
      <c r="BS49" s="534">
        <f t="shared" si="45"/>
        <v>929.77349746308528</v>
      </c>
      <c r="BT49" s="534">
        <f t="shared" si="46"/>
        <v>839.14276987195387</v>
      </c>
      <c r="BU49" s="534">
        <f t="shared" si="47"/>
        <v>760.10158186248782</v>
      </c>
    </row>
    <row r="50" spans="14:73" ht="8.25" x14ac:dyDescent="0.15">
      <c r="N50" s="504"/>
      <c r="O50" s="504"/>
      <c r="P50" s="504"/>
      <c r="Q50" s="535" t="s">
        <v>45</v>
      </c>
      <c r="R50" s="536">
        <v>16</v>
      </c>
      <c r="S50" s="537">
        <f t="shared" si="39"/>
        <v>47</v>
      </c>
      <c r="T50" s="538">
        <f t="shared" si="20"/>
        <v>-13</v>
      </c>
      <c r="U50" s="525">
        <f t="shared" si="21"/>
        <v>0.97437006478523525</v>
      </c>
      <c r="V50" s="522">
        <f t="shared" si="0"/>
        <v>-0.224951054343865</v>
      </c>
      <c r="W50" s="522">
        <f t="shared" si="22"/>
        <v>43.742230555555558</v>
      </c>
      <c r="X50" s="512">
        <f>Sheet3!$C$26</f>
        <v>33.257769444444442</v>
      </c>
      <c r="Y50" s="512">
        <v>30</v>
      </c>
      <c r="Z50" s="512">
        <v>0</v>
      </c>
      <c r="AA50" s="512">
        <f t="shared" si="23"/>
        <v>0.83621179828868641</v>
      </c>
      <c r="AB50" s="512">
        <f t="shared" si="24"/>
        <v>0.54840662687717512</v>
      </c>
      <c r="AC50" s="512">
        <f t="shared" si="25"/>
        <v>0.86602540378443871</v>
      </c>
      <c r="AD50" s="512">
        <f t="shared" si="26"/>
        <v>0.49999999999999994</v>
      </c>
      <c r="AE50" s="512">
        <f t="shared" si="27"/>
        <v>1</v>
      </c>
      <c r="AF50" s="512">
        <f t="shared" si="28"/>
        <v>0</v>
      </c>
      <c r="AG50" s="534">
        <f t="shared" si="1"/>
        <v>0.83216644540074458</v>
      </c>
      <c r="AH50" s="539">
        <f t="shared" si="2"/>
        <v>1.2016826748144505</v>
      </c>
      <c r="AI50" s="534">
        <f t="shared" si="3"/>
        <v>0.93196387516804347</v>
      </c>
      <c r="AJ50" s="540">
        <f t="shared" si="29"/>
        <v>1.0730029635748368</v>
      </c>
      <c r="AK50" s="534">
        <f t="shared" si="4"/>
        <v>0.96737596785882629</v>
      </c>
      <c r="AL50" s="540">
        <f t="shared" si="30"/>
        <v>1.033724253263582</v>
      </c>
      <c r="AM50" s="534">
        <f t="shared" si="5"/>
        <v>0.93599942550221793</v>
      </c>
      <c r="AN50" s="540">
        <f t="shared" si="31"/>
        <v>1.0683767241239941</v>
      </c>
      <c r="AO50" s="534">
        <f t="shared" si="6"/>
        <v>0.83996304005751621</v>
      </c>
      <c r="AP50" s="540">
        <f t="shared" si="32"/>
        <v>1.1905285736519138</v>
      </c>
      <c r="AQ50" s="534">
        <f t="shared" si="7"/>
        <v>0.6858122987060653</v>
      </c>
      <c r="AR50" s="540">
        <f t="shared" si="33"/>
        <v>1.4581249153547091</v>
      </c>
      <c r="AS50" s="534">
        <f t="shared" si="8"/>
        <v>0.48405388753930439</v>
      </c>
      <c r="AT50" s="540">
        <f t="shared" si="34"/>
        <v>2.0658856911231842</v>
      </c>
      <c r="AU50" s="534">
        <f t="shared" si="9"/>
        <v>0.36951547492094206</v>
      </c>
      <c r="AV50" s="540">
        <f t="shared" si="35"/>
        <v>2.7062466063537673</v>
      </c>
      <c r="AY50" s="504"/>
      <c r="AZ50" s="504"/>
      <c r="BE50" s="504"/>
      <c r="BF50" s="504"/>
      <c r="BG50" s="504"/>
      <c r="BH50" s="504"/>
      <c r="BI50" s="504"/>
      <c r="BJ50" s="504"/>
      <c r="BK50" s="543" t="s">
        <v>45</v>
      </c>
      <c r="BL50" s="515">
        <v>16</v>
      </c>
      <c r="BM50" s="512">
        <v>47</v>
      </c>
      <c r="BN50" s="534">
        <f t="shared" si="40"/>
        <v>976.69589699110475</v>
      </c>
      <c r="BO50" s="534">
        <f t="shared" si="41"/>
        <v>1000.5442400052624</v>
      </c>
      <c r="BP50" s="534">
        <f t="shared" si="42"/>
        <v>1008.1226603898608</v>
      </c>
      <c r="BQ50" s="534">
        <f t="shared" si="43"/>
        <v>1001.4291866079168</v>
      </c>
      <c r="BR50" s="534">
        <f t="shared" si="44"/>
        <v>978.70711862165774</v>
      </c>
      <c r="BS50" s="534">
        <f t="shared" si="45"/>
        <v>933.02655650554971</v>
      </c>
      <c r="BT50" s="534">
        <f t="shared" si="46"/>
        <v>844.92113857245829</v>
      </c>
      <c r="BU50" s="534">
        <f t="shared" si="47"/>
        <v>768.54919750468594</v>
      </c>
    </row>
    <row r="51" spans="14:73" ht="8.25" x14ac:dyDescent="0.15">
      <c r="N51" s="504"/>
      <c r="O51" s="504"/>
      <c r="P51" s="504"/>
      <c r="Q51" s="535" t="s">
        <v>45</v>
      </c>
      <c r="R51" s="536">
        <v>17</v>
      </c>
      <c r="S51" s="537">
        <f t="shared" si="39"/>
        <v>48</v>
      </c>
      <c r="T51" s="538">
        <f t="shared" si="20"/>
        <v>-13</v>
      </c>
      <c r="U51" s="525">
        <f t="shared" si="21"/>
        <v>0.97437006478523525</v>
      </c>
      <c r="V51" s="522">
        <f t="shared" si="0"/>
        <v>-0.224951054343865</v>
      </c>
      <c r="W51" s="522">
        <f t="shared" si="22"/>
        <v>43.742230555555558</v>
      </c>
      <c r="X51" s="512">
        <f>Sheet3!$C$26</f>
        <v>33.257769444444442</v>
      </c>
      <c r="Y51" s="512">
        <v>30</v>
      </c>
      <c r="Z51" s="512">
        <v>0</v>
      </c>
      <c r="AA51" s="512">
        <f t="shared" si="23"/>
        <v>0.83621179828868641</v>
      </c>
      <c r="AB51" s="512">
        <f t="shared" si="24"/>
        <v>0.54840662687717512</v>
      </c>
      <c r="AC51" s="512">
        <f t="shared" si="25"/>
        <v>0.86602540378443871</v>
      </c>
      <c r="AD51" s="512">
        <f t="shared" si="26"/>
        <v>0.49999999999999994</v>
      </c>
      <c r="AE51" s="512">
        <f t="shared" si="27"/>
        <v>1</v>
      </c>
      <c r="AF51" s="512">
        <f t="shared" si="28"/>
        <v>0</v>
      </c>
      <c r="AG51" s="534">
        <f t="shared" si="1"/>
        <v>0.83216644540074458</v>
      </c>
      <c r="AH51" s="539">
        <f t="shared" si="2"/>
        <v>1.2016826748144505</v>
      </c>
      <c r="AI51" s="534">
        <f t="shared" si="3"/>
        <v>0.93196387516804347</v>
      </c>
      <c r="AJ51" s="540">
        <f t="shared" si="29"/>
        <v>1.0730029635748368</v>
      </c>
      <c r="AK51" s="534">
        <f t="shared" si="4"/>
        <v>0.96737596785882629</v>
      </c>
      <c r="AL51" s="540">
        <f t="shared" si="30"/>
        <v>1.033724253263582</v>
      </c>
      <c r="AM51" s="534">
        <f t="shared" si="5"/>
        <v>0.93599942550221793</v>
      </c>
      <c r="AN51" s="540">
        <f t="shared" si="31"/>
        <v>1.0683767241239941</v>
      </c>
      <c r="AO51" s="534">
        <f t="shared" si="6"/>
        <v>0.83996304005751621</v>
      </c>
      <c r="AP51" s="540">
        <f t="shared" si="32"/>
        <v>1.1905285736519138</v>
      </c>
      <c r="AQ51" s="534">
        <f t="shared" si="7"/>
        <v>0.6858122987060653</v>
      </c>
      <c r="AR51" s="540">
        <f t="shared" si="33"/>
        <v>1.4581249153547091</v>
      </c>
      <c r="AS51" s="534">
        <f t="shared" si="8"/>
        <v>0.48405388753930439</v>
      </c>
      <c r="AT51" s="540">
        <f t="shared" si="34"/>
        <v>2.0658856911231842</v>
      </c>
      <c r="AU51" s="534">
        <f t="shared" si="9"/>
        <v>0.36951547492094206</v>
      </c>
      <c r="AV51" s="540">
        <f t="shared" si="35"/>
        <v>2.7062466063537673</v>
      </c>
      <c r="AY51" s="504"/>
      <c r="AZ51" s="504"/>
      <c r="BE51" s="504"/>
      <c r="BF51" s="504"/>
      <c r="BG51" s="504"/>
      <c r="BH51" s="504"/>
      <c r="BI51" s="504"/>
      <c r="BJ51" s="504"/>
      <c r="BK51" s="543" t="s">
        <v>45</v>
      </c>
      <c r="BL51" s="515">
        <v>17</v>
      </c>
      <c r="BM51" s="512">
        <v>48</v>
      </c>
      <c r="BN51" s="534">
        <f t="shared" si="40"/>
        <v>976.69589699110475</v>
      </c>
      <c r="BO51" s="534">
        <f t="shared" si="41"/>
        <v>1000.5442400052624</v>
      </c>
      <c r="BP51" s="534">
        <f t="shared" si="42"/>
        <v>1008.1226603898608</v>
      </c>
      <c r="BQ51" s="534">
        <f t="shared" si="43"/>
        <v>1001.4291866079168</v>
      </c>
      <c r="BR51" s="534">
        <f t="shared" si="44"/>
        <v>978.70711862165774</v>
      </c>
      <c r="BS51" s="534">
        <f t="shared" si="45"/>
        <v>933.02655650554971</v>
      </c>
      <c r="BT51" s="534">
        <f t="shared" si="46"/>
        <v>844.92113857245829</v>
      </c>
      <c r="BU51" s="534">
        <f t="shared" si="47"/>
        <v>768.54919750468594</v>
      </c>
    </row>
    <row r="52" spans="14:73" ht="8.25" x14ac:dyDescent="0.15">
      <c r="N52" s="504"/>
      <c r="O52" s="504"/>
      <c r="P52" s="504"/>
      <c r="Q52" s="535" t="s">
        <v>45</v>
      </c>
      <c r="R52" s="536">
        <v>18</v>
      </c>
      <c r="S52" s="537">
        <f t="shared" si="39"/>
        <v>49</v>
      </c>
      <c r="T52" s="538">
        <f t="shared" si="20"/>
        <v>-13</v>
      </c>
      <c r="U52" s="525">
        <f t="shared" si="21"/>
        <v>0.97437006478523525</v>
      </c>
      <c r="V52" s="522">
        <f t="shared" si="0"/>
        <v>-0.224951054343865</v>
      </c>
      <c r="W52" s="522">
        <f t="shared" si="22"/>
        <v>43.742230555555558</v>
      </c>
      <c r="X52" s="512">
        <f>Sheet3!$C$26</f>
        <v>33.257769444444442</v>
      </c>
      <c r="Y52" s="512">
        <v>30</v>
      </c>
      <c r="Z52" s="512">
        <v>0</v>
      </c>
      <c r="AA52" s="512">
        <f t="shared" si="23"/>
        <v>0.83621179828868641</v>
      </c>
      <c r="AB52" s="512">
        <f t="shared" si="24"/>
        <v>0.54840662687717512</v>
      </c>
      <c r="AC52" s="512">
        <f t="shared" si="25"/>
        <v>0.86602540378443871</v>
      </c>
      <c r="AD52" s="512">
        <f t="shared" si="26"/>
        <v>0.49999999999999994</v>
      </c>
      <c r="AE52" s="512">
        <f t="shared" si="27"/>
        <v>1</v>
      </c>
      <c r="AF52" s="512">
        <f t="shared" si="28"/>
        <v>0</v>
      </c>
      <c r="AG52" s="534">
        <f t="shared" si="1"/>
        <v>0.83216644540074458</v>
      </c>
      <c r="AH52" s="539">
        <f t="shared" si="2"/>
        <v>1.2016826748144505</v>
      </c>
      <c r="AI52" s="534">
        <f t="shared" si="3"/>
        <v>0.93196387516804347</v>
      </c>
      <c r="AJ52" s="540">
        <f t="shared" si="29"/>
        <v>1.0730029635748368</v>
      </c>
      <c r="AK52" s="534">
        <f t="shared" si="4"/>
        <v>0.96737596785882629</v>
      </c>
      <c r="AL52" s="540">
        <f t="shared" si="30"/>
        <v>1.033724253263582</v>
      </c>
      <c r="AM52" s="534">
        <f t="shared" si="5"/>
        <v>0.93599942550221793</v>
      </c>
      <c r="AN52" s="540">
        <f t="shared" si="31"/>
        <v>1.0683767241239941</v>
      </c>
      <c r="AO52" s="534">
        <f t="shared" si="6"/>
        <v>0.83996304005751621</v>
      </c>
      <c r="AP52" s="540">
        <f t="shared" si="32"/>
        <v>1.1905285736519138</v>
      </c>
      <c r="AQ52" s="534">
        <f t="shared" si="7"/>
        <v>0.6858122987060653</v>
      </c>
      <c r="AR52" s="540">
        <f t="shared" si="33"/>
        <v>1.4581249153547091</v>
      </c>
      <c r="AS52" s="534">
        <f t="shared" si="8"/>
        <v>0.48405388753930439</v>
      </c>
      <c r="AT52" s="540">
        <f t="shared" si="34"/>
        <v>2.0658856911231842</v>
      </c>
      <c r="AU52" s="534">
        <f t="shared" si="9"/>
        <v>0.36951547492094206</v>
      </c>
      <c r="AV52" s="540">
        <f t="shared" si="35"/>
        <v>2.7062466063537673</v>
      </c>
      <c r="AY52" s="504"/>
      <c r="AZ52" s="504"/>
      <c r="BE52" s="504"/>
      <c r="BF52" s="504"/>
      <c r="BG52" s="504"/>
      <c r="BH52" s="504"/>
      <c r="BI52" s="504"/>
      <c r="BJ52" s="504"/>
      <c r="BK52" s="543" t="s">
        <v>45</v>
      </c>
      <c r="BL52" s="515">
        <v>18</v>
      </c>
      <c r="BM52" s="512">
        <v>49</v>
      </c>
      <c r="BN52" s="534">
        <f t="shared" si="40"/>
        <v>976.69589699110475</v>
      </c>
      <c r="BO52" s="534">
        <f t="shared" si="41"/>
        <v>1000.5442400052624</v>
      </c>
      <c r="BP52" s="534">
        <f t="shared" si="42"/>
        <v>1008.1226603898608</v>
      </c>
      <c r="BQ52" s="534">
        <f t="shared" si="43"/>
        <v>1001.4291866079168</v>
      </c>
      <c r="BR52" s="534">
        <f t="shared" si="44"/>
        <v>978.70711862165774</v>
      </c>
      <c r="BS52" s="534">
        <f t="shared" si="45"/>
        <v>933.02655650554971</v>
      </c>
      <c r="BT52" s="534">
        <f t="shared" si="46"/>
        <v>844.92113857245829</v>
      </c>
      <c r="BU52" s="534">
        <f t="shared" si="47"/>
        <v>768.54919750468594</v>
      </c>
    </row>
    <row r="53" spans="14:73" ht="8.25" x14ac:dyDescent="0.15">
      <c r="N53" s="504"/>
      <c r="O53" s="504"/>
      <c r="P53" s="504"/>
      <c r="Q53" s="535" t="s">
        <v>45</v>
      </c>
      <c r="R53" s="536">
        <v>19</v>
      </c>
      <c r="S53" s="537">
        <f t="shared" si="39"/>
        <v>50</v>
      </c>
      <c r="T53" s="538">
        <f t="shared" si="20"/>
        <v>-12</v>
      </c>
      <c r="U53" s="525">
        <f t="shared" si="21"/>
        <v>0.97814760073380569</v>
      </c>
      <c r="V53" s="522">
        <f t="shared" si="0"/>
        <v>-0.20791169081775934</v>
      </c>
      <c r="W53" s="522">
        <f t="shared" si="22"/>
        <v>44.742230555555558</v>
      </c>
      <c r="X53" s="512">
        <f>Sheet3!$C$26</f>
        <v>33.257769444444442</v>
      </c>
      <c r="Y53" s="512">
        <v>30</v>
      </c>
      <c r="Z53" s="512">
        <v>0</v>
      </c>
      <c r="AA53" s="512">
        <f t="shared" si="23"/>
        <v>0.83621179828868641</v>
      </c>
      <c r="AB53" s="512">
        <f t="shared" si="24"/>
        <v>0.54840662687717512</v>
      </c>
      <c r="AC53" s="512">
        <f t="shared" si="25"/>
        <v>0.86602540378443871</v>
      </c>
      <c r="AD53" s="512">
        <f t="shared" si="26"/>
        <v>0.49999999999999994</v>
      </c>
      <c r="AE53" s="512">
        <f t="shared" si="27"/>
        <v>1</v>
      </c>
      <c r="AF53" s="512">
        <f t="shared" si="28"/>
        <v>0</v>
      </c>
      <c r="AG53" s="534">
        <f t="shared" si="1"/>
        <v>0.83084593377286042</v>
      </c>
      <c r="AH53" s="539">
        <f t="shared" si="2"/>
        <v>1.2035925787817401</v>
      </c>
      <c r="AI53" s="534">
        <f t="shared" si="3"/>
        <v>0.93309689012175656</v>
      </c>
      <c r="AJ53" s="540">
        <f t="shared" si="29"/>
        <v>1.0717000673633297</v>
      </c>
      <c r="AK53" s="534">
        <f t="shared" si="4"/>
        <v>0.97095145567172114</v>
      </c>
      <c r="AL53" s="540">
        <f t="shared" si="30"/>
        <v>1.0299176072692353</v>
      </c>
      <c r="AM53" s="534">
        <f t="shared" si="5"/>
        <v>0.94183916212108509</v>
      </c>
      <c r="AN53" s="540">
        <f t="shared" si="31"/>
        <v>1.0617524097723148</v>
      </c>
      <c r="AO53" s="534">
        <f t="shared" si="6"/>
        <v>0.84773517982874125</v>
      </c>
      <c r="AP53" s="540">
        <f t="shared" si="32"/>
        <v>1.1796136621368234</v>
      </c>
      <c r="AQ53" s="534">
        <f t="shared" si="7"/>
        <v>0.69505325042032484</v>
      </c>
      <c r="AR53" s="540">
        <f t="shared" si="33"/>
        <v>1.4387386856981998</v>
      </c>
      <c r="AS53" s="534">
        <f t="shared" si="8"/>
        <v>0.49419984993747651</v>
      </c>
      <c r="AT53" s="540">
        <f t="shared" si="34"/>
        <v>2.0234728928519798</v>
      </c>
      <c r="AU53" s="534">
        <f t="shared" si="9"/>
        <v>0.37988165827634979</v>
      </c>
      <c r="AV53" s="540">
        <f t="shared" si="35"/>
        <v>2.6323987436964833</v>
      </c>
      <c r="AY53" s="504"/>
      <c r="AZ53" s="504"/>
      <c r="BE53" s="504"/>
      <c r="BF53" s="504"/>
      <c r="BG53" s="504"/>
      <c r="BH53" s="504"/>
      <c r="BI53" s="504"/>
      <c r="BJ53" s="504"/>
      <c r="BK53" s="543" t="s">
        <v>45</v>
      </c>
      <c r="BL53" s="515">
        <v>19</v>
      </c>
      <c r="BM53" s="512">
        <v>50</v>
      </c>
      <c r="BN53" s="534">
        <f t="shared" si="40"/>
        <v>976.35253369515203</v>
      </c>
      <c r="BO53" s="534">
        <f t="shared" si="41"/>
        <v>1000.7932659007354</v>
      </c>
      <c r="BP53" s="534">
        <f t="shared" si="42"/>
        <v>1008.8650491940995</v>
      </c>
      <c r="BQ53" s="534">
        <f t="shared" si="43"/>
        <v>1002.69985361845</v>
      </c>
      <c r="BR53" s="534">
        <f t="shared" si="44"/>
        <v>980.68510238711212</v>
      </c>
      <c r="BS53" s="534">
        <f t="shared" si="45"/>
        <v>936.16889769231329</v>
      </c>
      <c r="BT53" s="534">
        <f t="shared" si="46"/>
        <v>850.50351401400508</v>
      </c>
      <c r="BU53" s="534">
        <f t="shared" si="47"/>
        <v>776.68145159536675</v>
      </c>
    </row>
    <row r="54" spans="14:73" ht="8.25" x14ac:dyDescent="0.15">
      <c r="N54" s="504"/>
      <c r="O54" s="504"/>
      <c r="P54" s="504"/>
      <c r="Q54" s="535" t="s">
        <v>45</v>
      </c>
      <c r="R54" s="536">
        <v>20</v>
      </c>
      <c r="S54" s="537">
        <f t="shared" si="39"/>
        <v>51</v>
      </c>
      <c r="T54" s="538">
        <f t="shared" si="20"/>
        <v>-12</v>
      </c>
      <c r="U54" s="525">
        <f t="shared" si="21"/>
        <v>0.97814760073380569</v>
      </c>
      <c r="V54" s="522">
        <f t="shared" si="0"/>
        <v>-0.20791169081775934</v>
      </c>
      <c r="W54" s="522">
        <f t="shared" si="22"/>
        <v>44.742230555555558</v>
      </c>
      <c r="X54" s="512">
        <f>Sheet3!$C$26</f>
        <v>33.257769444444442</v>
      </c>
      <c r="Y54" s="512">
        <v>30</v>
      </c>
      <c r="Z54" s="512">
        <v>0</v>
      </c>
      <c r="AA54" s="512">
        <f t="shared" si="23"/>
        <v>0.83621179828868641</v>
      </c>
      <c r="AB54" s="512">
        <f t="shared" si="24"/>
        <v>0.54840662687717512</v>
      </c>
      <c r="AC54" s="512">
        <f t="shared" si="25"/>
        <v>0.86602540378443871</v>
      </c>
      <c r="AD54" s="512">
        <f t="shared" si="26"/>
        <v>0.49999999999999994</v>
      </c>
      <c r="AE54" s="512">
        <f t="shared" si="27"/>
        <v>1</v>
      </c>
      <c r="AF54" s="512">
        <f t="shared" si="28"/>
        <v>0</v>
      </c>
      <c r="AG54" s="534">
        <f t="shared" si="1"/>
        <v>0.83084593377286042</v>
      </c>
      <c r="AH54" s="539">
        <f t="shared" si="2"/>
        <v>1.2035925787817401</v>
      </c>
      <c r="AI54" s="534">
        <f t="shared" si="3"/>
        <v>0.93309689012175656</v>
      </c>
      <c r="AJ54" s="540">
        <f t="shared" si="29"/>
        <v>1.0717000673633297</v>
      </c>
      <c r="AK54" s="534">
        <f t="shared" si="4"/>
        <v>0.97095145567172114</v>
      </c>
      <c r="AL54" s="540">
        <f t="shared" si="30"/>
        <v>1.0299176072692353</v>
      </c>
      <c r="AM54" s="534">
        <f t="shared" si="5"/>
        <v>0.94183916212108509</v>
      </c>
      <c r="AN54" s="540">
        <f t="shared" si="31"/>
        <v>1.0617524097723148</v>
      </c>
      <c r="AO54" s="534">
        <f t="shared" si="6"/>
        <v>0.84773517982874125</v>
      </c>
      <c r="AP54" s="540">
        <f t="shared" si="32"/>
        <v>1.1796136621368234</v>
      </c>
      <c r="AQ54" s="534">
        <f t="shared" si="7"/>
        <v>0.69505325042032484</v>
      </c>
      <c r="AR54" s="540">
        <f t="shared" si="33"/>
        <v>1.4387386856981998</v>
      </c>
      <c r="AS54" s="534">
        <f t="shared" si="8"/>
        <v>0.49419984993747651</v>
      </c>
      <c r="AT54" s="540">
        <f t="shared" si="34"/>
        <v>2.0234728928519798</v>
      </c>
      <c r="AU54" s="534">
        <f t="shared" si="9"/>
        <v>0.37988165827634979</v>
      </c>
      <c r="AV54" s="540">
        <f t="shared" si="35"/>
        <v>2.6323987436964833</v>
      </c>
      <c r="AY54" s="504"/>
      <c r="AZ54" s="504"/>
      <c r="BE54" s="504"/>
      <c r="BF54" s="504"/>
      <c r="BG54" s="504"/>
      <c r="BH54" s="504"/>
      <c r="BI54" s="504"/>
      <c r="BJ54" s="504"/>
      <c r="BK54" s="543" t="s">
        <v>45</v>
      </c>
      <c r="BL54" s="515">
        <v>20</v>
      </c>
      <c r="BM54" s="512">
        <v>51</v>
      </c>
      <c r="BN54" s="534">
        <f t="shared" si="40"/>
        <v>976.35253369515203</v>
      </c>
      <c r="BO54" s="534">
        <f t="shared" si="41"/>
        <v>1000.7932659007354</v>
      </c>
      <c r="BP54" s="534">
        <f t="shared" si="42"/>
        <v>1008.8650491940995</v>
      </c>
      <c r="BQ54" s="534">
        <f t="shared" si="43"/>
        <v>1002.69985361845</v>
      </c>
      <c r="BR54" s="534">
        <f t="shared" si="44"/>
        <v>980.68510238711212</v>
      </c>
      <c r="BS54" s="534">
        <f t="shared" si="45"/>
        <v>936.16889769231329</v>
      </c>
      <c r="BT54" s="534">
        <f t="shared" si="46"/>
        <v>850.50351401400508</v>
      </c>
      <c r="BU54" s="534">
        <f t="shared" si="47"/>
        <v>776.68145159536675</v>
      </c>
    </row>
    <row r="55" spans="14:73" ht="8.25" x14ac:dyDescent="0.15">
      <c r="N55" s="504"/>
      <c r="O55" s="504"/>
      <c r="P55" s="504"/>
      <c r="Q55" s="535" t="s">
        <v>45</v>
      </c>
      <c r="R55" s="536">
        <v>21</v>
      </c>
      <c r="S55" s="537">
        <f t="shared" si="39"/>
        <v>52</v>
      </c>
      <c r="T55" s="538">
        <f t="shared" si="20"/>
        <v>-12</v>
      </c>
      <c r="U55" s="525">
        <f t="shared" si="21"/>
        <v>0.97814760073380569</v>
      </c>
      <c r="V55" s="522">
        <f t="shared" si="0"/>
        <v>-0.20791169081775934</v>
      </c>
      <c r="W55" s="522">
        <f t="shared" si="22"/>
        <v>44.742230555555558</v>
      </c>
      <c r="X55" s="512">
        <f>Sheet3!$C$26</f>
        <v>33.257769444444442</v>
      </c>
      <c r="Y55" s="512">
        <v>30</v>
      </c>
      <c r="Z55" s="512">
        <v>0</v>
      </c>
      <c r="AA55" s="512">
        <f t="shared" si="23"/>
        <v>0.83621179828868641</v>
      </c>
      <c r="AB55" s="512">
        <f t="shared" si="24"/>
        <v>0.54840662687717512</v>
      </c>
      <c r="AC55" s="512">
        <f t="shared" si="25"/>
        <v>0.86602540378443871</v>
      </c>
      <c r="AD55" s="512">
        <f t="shared" si="26"/>
        <v>0.49999999999999994</v>
      </c>
      <c r="AE55" s="512">
        <f t="shared" si="27"/>
        <v>1</v>
      </c>
      <c r="AF55" s="512">
        <f t="shared" si="28"/>
        <v>0</v>
      </c>
      <c r="AG55" s="534">
        <f t="shared" si="1"/>
        <v>0.83084593377286042</v>
      </c>
      <c r="AH55" s="539">
        <f t="shared" si="2"/>
        <v>1.2035925787817401</v>
      </c>
      <c r="AI55" s="534">
        <f t="shared" si="3"/>
        <v>0.93309689012175656</v>
      </c>
      <c r="AJ55" s="540">
        <f t="shared" si="29"/>
        <v>1.0717000673633297</v>
      </c>
      <c r="AK55" s="534">
        <f t="shared" si="4"/>
        <v>0.97095145567172114</v>
      </c>
      <c r="AL55" s="540">
        <f t="shared" si="30"/>
        <v>1.0299176072692353</v>
      </c>
      <c r="AM55" s="534">
        <f t="shared" si="5"/>
        <v>0.94183916212108509</v>
      </c>
      <c r="AN55" s="540">
        <f t="shared" si="31"/>
        <v>1.0617524097723148</v>
      </c>
      <c r="AO55" s="534">
        <f t="shared" si="6"/>
        <v>0.84773517982874125</v>
      </c>
      <c r="AP55" s="540">
        <f t="shared" si="32"/>
        <v>1.1796136621368234</v>
      </c>
      <c r="AQ55" s="534">
        <f t="shared" si="7"/>
        <v>0.69505325042032484</v>
      </c>
      <c r="AR55" s="540">
        <f t="shared" si="33"/>
        <v>1.4387386856981998</v>
      </c>
      <c r="AS55" s="534">
        <f t="shared" si="8"/>
        <v>0.49419984993747651</v>
      </c>
      <c r="AT55" s="540">
        <f t="shared" si="34"/>
        <v>2.0234728928519798</v>
      </c>
      <c r="AU55" s="534">
        <f t="shared" si="9"/>
        <v>0.37988165827634979</v>
      </c>
      <c r="AV55" s="540">
        <f t="shared" si="35"/>
        <v>2.6323987436964833</v>
      </c>
      <c r="AY55" s="504"/>
      <c r="AZ55" s="504"/>
      <c r="BE55" s="504"/>
      <c r="BF55" s="504"/>
      <c r="BG55" s="504"/>
      <c r="BH55" s="504"/>
      <c r="BI55" s="504"/>
      <c r="BJ55" s="504"/>
      <c r="BK55" s="543" t="s">
        <v>45</v>
      </c>
      <c r="BL55" s="515">
        <v>21</v>
      </c>
      <c r="BM55" s="512">
        <v>52</v>
      </c>
      <c r="BN55" s="534">
        <f t="shared" si="40"/>
        <v>976.35253369515203</v>
      </c>
      <c r="BO55" s="534">
        <f t="shared" si="41"/>
        <v>1000.7932659007354</v>
      </c>
      <c r="BP55" s="534">
        <f t="shared" si="42"/>
        <v>1008.8650491940995</v>
      </c>
      <c r="BQ55" s="534">
        <f t="shared" si="43"/>
        <v>1002.69985361845</v>
      </c>
      <c r="BR55" s="534">
        <f t="shared" si="44"/>
        <v>980.68510238711212</v>
      </c>
      <c r="BS55" s="534">
        <f t="shared" si="45"/>
        <v>936.16889769231329</v>
      </c>
      <c r="BT55" s="534">
        <f t="shared" si="46"/>
        <v>850.50351401400508</v>
      </c>
      <c r="BU55" s="534">
        <f t="shared" si="47"/>
        <v>776.68145159536675</v>
      </c>
    </row>
    <row r="56" spans="14:73" ht="8.25" x14ac:dyDescent="0.15">
      <c r="N56" s="504"/>
      <c r="O56" s="504"/>
      <c r="P56" s="504"/>
      <c r="Q56" s="535" t="s">
        <v>45</v>
      </c>
      <c r="R56" s="536">
        <v>22</v>
      </c>
      <c r="S56" s="537">
        <f t="shared" si="39"/>
        <v>53</v>
      </c>
      <c r="T56" s="538">
        <f t="shared" si="20"/>
        <v>-11</v>
      </c>
      <c r="U56" s="525">
        <f t="shared" si="21"/>
        <v>0.98162718344766398</v>
      </c>
      <c r="V56" s="522">
        <f t="shared" si="0"/>
        <v>-0.1908089953765448</v>
      </c>
      <c r="W56" s="522">
        <f t="shared" si="22"/>
        <v>45.742230555555558</v>
      </c>
      <c r="X56" s="512">
        <f>Sheet3!$C$26</f>
        <v>33.257769444444442</v>
      </c>
      <c r="Y56" s="512">
        <v>30</v>
      </c>
      <c r="Z56" s="512">
        <v>0</v>
      </c>
      <c r="AA56" s="512">
        <f t="shared" si="23"/>
        <v>0.83621179828868641</v>
      </c>
      <c r="AB56" s="512">
        <f t="shared" si="24"/>
        <v>0.54840662687717512</v>
      </c>
      <c r="AC56" s="512">
        <f t="shared" si="25"/>
        <v>0.86602540378443871</v>
      </c>
      <c r="AD56" s="512">
        <f t="shared" si="26"/>
        <v>0.49999999999999994</v>
      </c>
      <c r="AE56" s="512">
        <f t="shared" si="27"/>
        <v>1</v>
      </c>
      <c r="AF56" s="512">
        <f t="shared" si="28"/>
        <v>0</v>
      </c>
      <c r="AG56" s="534">
        <f t="shared" si="1"/>
        <v>0.82921029703650839</v>
      </c>
      <c r="AH56" s="539">
        <f t="shared" si="2"/>
        <v>1.2059666933392799</v>
      </c>
      <c r="AI56" s="534">
        <f t="shared" si="3"/>
        <v>0.93390667465897104</v>
      </c>
      <c r="AJ56" s="540">
        <f t="shared" si="29"/>
        <v>1.070770803051776</v>
      </c>
      <c r="AK56" s="534">
        <f t="shared" si="4"/>
        <v>0.9742178833146885</v>
      </c>
      <c r="AL56" s="540">
        <f t="shared" si="30"/>
        <v>1.0264644255939854</v>
      </c>
      <c r="AM56" s="534">
        <f t="shared" si="5"/>
        <v>0.94740530741531137</v>
      </c>
      <c r="AN56" s="540">
        <f t="shared" si="31"/>
        <v>1.0555144584614753</v>
      </c>
      <c r="AO56" s="534">
        <f t="shared" si="6"/>
        <v>0.85528808927849642</v>
      </c>
      <c r="AP56" s="540">
        <f t="shared" si="32"/>
        <v>1.1691966865148089</v>
      </c>
      <c r="AQ56" s="534">
        <f t="shared" si="7"/>
        <v>0.7041445194935223</v>
      </c>
      <c r="AR56" s="540">
        <f t="shared" si="33"/>
        <v>1.420163009603882</v>
      </c>
      <c r="AS56" s="534">
        <f t="shared" si="8"/>
        <v>0.50427612272257427</v>
      </c>
      <c r="AT56" s="540">
        <f t="shared" si="34"/>
        <v>1.9830405504845734</v>
      </c>
      <c r="AU56" s="534">
        <f t="shared" si="9"/>
        <v>0.39022038062825176</v>
      </c>
      <c r="AV56" s="540">
        <f t="shared" si="35"/>
        <v>2.5626544630754751</v>
      </c>
      <c r="AY56" s="504"/>
      <c r="AZ56" s="504"/>
      <c r="BE56" s="504"/>
      <c r="BF56" s="504"/>
      <c r="BG56" s="504"/>
      <c r="BH56" s="504"/>
      <c r="BI56" s="504"/>
      <c r="BJ56" s="504"/>
      <c r="BK56" s="543" t="s">
        <v>45</v>
      </c>
      <c r="BL56" s="515">
        <v>22</v>
      </c>
      <c r="BM56" s="512">
        <v>53</v>
      </c>
      <c r="BN56" s="534">
        <f t="shared" si="40"/>
        <v>975.92612629520306</v>
      </c>
      <c r="BO56" s="534">
        <f t="shared" si="41"/>
        <v>1000.9709758343952</v>
      </c>
      <c r="BP56" s="534">
        <f t="shared" si="42"/>
        <v>1009.5397397822438</v>
      </c>
      <c r="BQ56" s="534">
        <f t="shared" si="43"/>
        <v>1003.9002156668882</v>
      </c>
      <c r="BR56" s="534">
        <f t="shared" si="44"/>
        <v>982.58208144834407</v>
      </c>
      <c r="BS56" s="534">
        <f t="shared" si="45"/>
        <v>939.20262205014478</v>
      </c>
      <c r="BT56" s="534">
        <f t="shared" si="46"/>
        <v>855.89497126110371</v>
      </c>
      <c r="BU56" s="534">
        <f t="shared" si="47"/>
        <v>784.50935201320522</v>
      </c>
    </row>
    <row r="57" spans="14:73" ht="8.25" x14ac:dyDescent="0.15">
      <c r="N57" s="504"/>
      <c r="O57" s="504"/>
      <c r="P57" s="504"/>
      <c r="Q57" s="535" t="s">
        <v>45</v>
      </c>
      <c r="R57" s="536">
        <v>23</v>
      </c>
      <c r="S57" s="537">
        <f t="shared" si="39"/>
        <v>54</v>
      </c>
      <c r="T57" s="538">
        <f t="shared" si="20"/>
        <v>-11</v>
      </c>
      <c r="U57" s="525">
        <f t="shared" si="21"/>
        <v>0.98162718344766398</v>
      </c>
      <c r="V57" s="522">
        <f t="shared" si="0"/>
        <v>-0.1908089953765448</v>
      </c>
      <c r="W57" s="522">
        <f t="shared" si="22"/>
        <v>45.742230555555558</v>
      </c>
      <c r="X57" s="512">
        <f>Sheet3!$C$26</f>
        <v>33.257769444444442</v>
      </c>
      <c r="Y57" s="512">
        <v>30</v>
      </c>
      <c r="Z57" s="512">
        <v>0</v>
      </c>
      <c r="AA57" s="512">
        <f t="shared" si="23"/>
        <v>0.83621179828868641</v>
      </c>
      <c r="AB57" s="512">
        <f t="shared" si="24"/>
        <v>0.54840662687717512</v>
      </c>
      <c r="AC57" s="512">
        <f t="shared" si="25"/>
        <v>0.86602540378443871</v>
      </c>
      <c r="AD57" s="512">
        <f t="shared" si="26"/>
        <v>0.49999999999999994</v>
      </c>
      <c r="AE57" s="512">
        <f t="shared" si="27"/>
        <v>1</v>
      </c>
      <c r="AF57" s="512">
        <f t="shared" si="28"/>
        <v>0</v>
      </c>
      <c r="AG57" s="534">
        <f t="shared" si="1"/>
        <v>0.82921029703650839</v>
      </c>
      <c r="AH57" s="539">
        <f t="shared" si="2"/>
        <v>1.2059666933392799</v>
      </c>
      <c r="AI57" s="534">
        <f t="shared" si="3"/>
        <v>0.93390667465897104</v>
      </c>
      <c r="AJ57" s="540">
        <f t="shared" si="29"/>
        <v>1.070770803051776</v>
      </c>
      <c r="AK57" s="534">
        <f t="shared" si="4"/>
        <v>0.9742178833146885</v>
      </c>
      <c r="AL57" s="540">
        <f t="shared" si="30"/>
        <v>1.0264644255939854</v>
      </c>
      <c r="AM57" s="534">
        <f t="shared" si="5"/>
        <v>0.94740530741531137</v>
      </c>
      <c r="AN57" s="540">
        <f t="shared" si="31"/>
        <v>1.0555144584614753</v>
      </c>
      <c r="AO57" s="534">
        <f t="shared" si="6"/>
        <v>0.85528808927849642</v>
      </c>
      <c r="AP57" s="540">
        <f t="shared" si="32"/>
        <v>1.1691966865148089</v>
      </c>
      <c r="AQ57" s="534">
        <f t="shared" si="7"/>
        <v>0.7041445194935223</v>
      </c>
      <c r="AR57" s="540">
        <f t="shared" si="33"/>
        <v>1.420163009603882</v>
      </c>
      <c r="AS57" s="534">
        <f t="shared" si="8"/>
        <v>0.50427612272257427</v>
      </c>
      <c r="AT57" s="540">
        <f t="shared" si="34"/>
        <v>1.9830405504845734</v>
      </c>
      <c r="AU57" s="534">
        <f t="shared" si="9"/>
        <v>0.39022038062825176</v>
      </c>
      <c r="AV57" s="540">
        <f t="shared" si="35"/>
        <v>2.5626544630754751</v>
      </c>
      <c r="AY57" s="504"/>
      <c r="AZ57" s="504"/>
      <c r="BE57" s="504"/>
      <c r="BF57" s="504"/>
      <c r="BG57" s="504"/>
      <c r="BH57" s="504"/>
      <c r="BI57" s="504"/>
      <c r="BJ57" s="504"/>
      <c r="BK57" s="543" t="s">
        <v>45</v>
      </c>
      <c r="BL57" s="515">
        <v>23</v>
      </c>
      <c r="BM57" s="512">
        <v>54</v>
      </c>
      <c r="BN57" s="534">
        <f t="shared" si="40"/>
        <v>975.92612629520306</v>
      </c>
      <c r="BO57" s="534">
        <f t="shared" si="41"/>
        <v>1000.9709758343952</v>
      </c>
      <c r="BP57" s="534">
        <f t="shared" si="42"/>
        <v>1009.5397397822438</v>
      </c>
      <c r="BQ57" s="534">
        <f t="shared" si="43"/>
        <v>1003.9002156668882</v>
      </c>
      <c r="BR57" s="534">
        <f t="shared" si="44"/>
        <v>982.58208144834407</v>
      </c>
      <c r="BS57" s="534">
        <f t="shared" si="45"/>
        <v>939.20262205014478</v>
      </c>
      <c r="BT57" s="534">
        <f t="shared" si="46"/>
        <v>855.89497126110371</v>
      </c>
      <c r="BU57" s="534">
        <f t="shared" si="47"/>
        <v>784.50935201320522</v>
      </c>
    </row>
    <row r="58" spans="14:73" ht="8.25" x14ac:dyDescent="0.15">
      <c r="N58" s="504"/>
      <c r="O58" s="504"/>
      <c r="P58" s="504"/>
      <c r="Q58" s="535" t="s">
        <v>45</v>
      </c>
      <c r="R58" s="536">
        <v>24</v>
      </c>
      <c r="S58" s="537">
        <f t="shared" si="39"/>
        <v>55</v>
      </c>
      <c r="T58" s="538">
        <f t="shared" si="20"/>
        <v>-11</v>
      </c>
      <c r="U58" s="525">
        <f t="shared" si="21"/>
        <v>0.98162718344766398</v>
      </c>
      <c r="V58" s="522">
        <f t="shared" si="0"/>
        <v>-0.1908089953765448</v>
      </c>
      <c r="W58" s="522">
        <f t="shared" si="22"/>
        <v>45.742230555555558</v>
      </c>
      <c r="X58" s="512">
        <f>Sheet3!$C$26</f>
        <v>33.257769444444442</v>
      </c>
      <c r="Y58" s="512">
        <v>30</v>
      </c>
      <c r="Z58" s="512">
        <v>0</v>
      </c>
      <c r="AA58" s="512">
        <f t="shared" si="23"/>
        <v>0.83621179828868641</v>
      </c>
      <c r="AB58" s="512">
        <f t="shared" si="24"/>
        <v>0.54840662687717512</v>
      </c>
      <c r="AC58" s="512">
        <f t="shared" si="25"/>
        <v>0.86602540378443871</v>
      </c>
      <c r="AD58" s="512">
        <f t="shared" si="26"/>
        <v>0.49999999999999994</v>
      </c>
      <c r="AE58" s="512">
        <f t="shared" si="27"/>
        <v>1</v>
      </c>
      <c r="AF58" s="512">
        <f t="shared" si="28"/>
        <v>0</v>
      </c>
      <c r="AG58" s="534">
        <f t="shared" si="1"/>
        <v>0.82921029703650839</v>
      </c>
      <c r="AH58" s="539">
        <f t="shared" si="2"/>
        <v>1.2059666933392799</v>
      </c>
      <c r="AI58" s="534">
        <f t="shared" si="3"/>
        <v>0.93390667465897104</v>
      </c>
      <c r="AJ58" s="540">
        <f t="shared" si="29"/>
        <v>1.070770803051776</v>
      </c>
      <c r="AK58" s="534">
        <f t="shared" si="4"/>
        <v>0.9742178833146885</v>
      </c>
      <c r="AL58" s="540">
        <f t="shared" si="30"/>
        <v>1.0264644255939854</v>
      </c>
      <c r="AM58" s="534">
        <f t="shared" si="5"/>
        <v>0.94740530741531137</v>
      </c>
      <c r="AN58" s="540">
        <f t="shared" si="31"/>
        <v>1.0555144584614753</v>
      </c>
      <c r="AO58" s="534">
        <f t="shared" si="6"/>
        <v>0.85528808927849642</v>
      </c>
      <c r="AP58" s="540">
        <f t="shared" si="32"/>
        <v>1.1691966865148089</v>
      </c>
      <c r="AQ58" s="534">
        <f t="shared" si="7"/>
        <v>0.7041445194935223</v>
      </c>
      <c r="AR58" s="540">
        <f t="shared" si="33"/>
        <v>1.420163009603882</v>
      </c>
      <c r="AS58" s="534">
        <f t="shared" si="8"/>
        <v>0.50427612272257427</v>
      </c>
      <c r="AT58" s="540">
        <f t="shared" si="34"/>
        <v>1.9830405504845734</v>
      </c>
      <c r="AU58" s="534">
        <f t="shared" si="9"/>
        <v>0.39022038062825176</v>
      </c>
      <c r="AV58" s="540">
        <f t="shared" si="35"/>
        <v>2.5626544630754751</v>
      </c>
      <c r="AY58" s="504"/>
      <c r="AZ58" s="504"/>
      <c r="BE58" s="504"/>
      <c r="BF58" s="504"/>
      <c r="BG58" s="504"/>
      <c r="BH58" s="504"/>
      <c r="BI58" s="504"/>
      <c r="BJ58" s="504"/>
      <c r="BK58" s="543" t="s">
        <v>45</v>
      </c>
      <c r="BL58" s="515">
        <v>24</v>
      </c>
      <c r="BM58" s="512">
        <v>55</v>
      </c>
      <c r="BN58" s="534">
        <f t="shared" si="40"/>
        <v>975.92612629520306</v>
      </c>
      <c r="BO58" s="534">
        <f t="shared" si="41"/>
        <v>1000.9709758343952</v>
      </c>
      <c r="BP58" s="534">
        <f t="shared" si="42"/>
        <v>1009.5397397822438</v>
      </c>
      <c r="BQ58" s="534">
        <f t="shared" si="43"/>
        <v>1003.9002156668882</v>
      </c>
      <c r="BR58" s="534">
        <f t="shared" si="44"/>
        <v>982.58208144834407</v>
      </c>
      <c r="BS58" s="534">
        <f t="shared" si="45"/>
        <v>939.20262205014478</v>
      </c>
      <c r="BT58" s="534">
        <f t="shared" si="46"/>
        <v>855.89497126110371</v>
      </c>
      <c r="BU58" s="534">
        <f t="shared" si="47"/>
        <v>784.50935201320522</v>
      </c>
    </row>
    <row r="59" spans="14:73" ht="8.25" x14ac:dyDescent="0.15">
      <c r="N59" s="504"/>
      <c r="O59" s="504"/>
      <c r="P59" s="504"/>
      <c r="Q59" s="535" t="s">
        <v>45</v>
      </c>
      <c r="R59" s="536">
        <v>25</v>
      </c>
      <c r="S59" s="537">
        <f t="shared" si="39"/>
        <v>56</v>
      </c>
      <c r="T59" s="538">
        <f t="shared" si="20"/>
        <v>-10</v>
      </c>
      <c r="U59" s="525">
        <f t="shared" si="21"/>
        <v>0.98480775301220802</v>
      </c>
      <c r="V59" s="522">
        <f t="shared" si="0"/>
        <v>-0.17364817766693033</v>
      </c>
      <c r="W59" s="522">
        <f t="shared" si="22"/>
        <v>46.742230555555558</v>
      </c>
      <c r="X59" s="512">
        <f>Sheet3!$C$26</f>
        <v>33.257769444444442</v>
      </c>
      <c r="Y59" s="512">
        <v>30</v>
      </c>
      <c r="Z59" s="512">
        <v>0</v>
      </c>
      <c r="AA59" s="512">
        <f t="shared" si="23"/>
        <v>0.83621179828868641</v>
      </c>
      <c r="AB59" s="512">
        <f t="shared" si="24"/>
        <v>0.54840662687717512</v>
      </c>
      <c r="AC59" s="512">
        <f t="shared" si="25"/>
        <v>0.86602540378443871</v>
      </c>
      <c r="AD59" s="512">
        <f t="shared" si="26"/>
        <v>0.49999999999999994</v>
      </c>
      <c r="AE59" s="512">
        <f t="shared" si="27"/>
        <v>1</v>
      </c>
      <c r="AF59" s="512">
        <f t="shared" si="28"/>
        <v>0</v>
      </c>
      <c r="AG59" s="534">
        <f t="shared" si="1"/>
        <v>0.82726493436496318</v>
      </c>
      <c r="AH59" s="539">
        <f t="shared" si="2"/>
        <v>1.2088025957097217</v>
      </c>
      <c r="AI59" s="534">
        <f t="shared" si="3"/>
        <v>0.93439606291089272</v>
      </c>
      <c r="AJ59" s="540">
        <f t="shared" si="29"/>
        <v>1.0702099887757806</v>
      </c>
      <c r="AK59" s="534">
        <f t="shared" si="4"/>
        <v>0.97717530634919292</v>
      </c>
      <c r="AL59" s="540">
        <f t="shared" si="30"/>
        <v>1.0233578289407272</v>
      </c>
      <c r="AM59" s="534">
        <f t="shared" si="5"/>
        <v>0.95269511509464722</v>
      </c>
      <c r="AN59" s="540">
        <f t="shared" si="31"/>
        <v>1.0496537498259904</v>
      </c>
      <c r="AO59" s="534">
        <f t="shared" si="6"/>
        <v>0.86261638707898014</v>
      </c>
      <c r="AP59" s="540">
        <f t="shared" si="32"/>
        <v>1.1592638570039606</v>
      </c>
      <c r="AQ59" s="534">
        <f t="shared" si="7"/>
        <v>0.71307843601655641</v>
      </c>
      <c r="AR59" s="540">
        <f t="shared" si="33"/>
        <v>1.402370271615929</v>
      </c>
      <c r="AS59" s="534">
        <f t="shared" si="8"/>
        <v>0.51427324996325108</v>
      </c>
      <c r="AT59" s="540">
        <f t="shared" si="34"/>
        <v>1.944491571497172</v>
      </c>
      <c r="AU59" s="534">
        <f t="shared" si="9"/>
        <v>0.40052152105138566</v>
      </c>
      <c r="AV59" s="540">
        <f t="shared" si="35"/>
        <v>2.49674473764845</v>
      </c>
      <c r="AY59" s="504"/>
      <c r="AZ59" s="504"/>
      <c r="BE59" s="504"/>
      <c r="BF59" s="504"/>
      <c r="BG59" s="504"/>
      <c r="BH59" s="504"/>
      <c r="BI59" s="504"/>
      <c r="BJ59" s="504"/>
      <c r="BK59" s="543" t="s">
        <v>45</v>
      </c>
      <c r="BL59" s="515">
        <v>25</v>
      </c>
      <c r="BM59" s="512">
        <v>56</v>
      </c>
      <c r="BN59" s="534">
        <f t="shared" si="40"/>
        <v>975.41737543230397</v>
      </c>
      <c r="BO59" s="534">
        <f t="shared" si="41"/>
        <v>1001.0782636302445</v>
      </c>
      <c r="BP59" s="534">
        <f t="shared" si="42"/>
        <v>1010.1477227338819</v>
      </c>
      <c r="BQ59" s="534">
        <f t="shared" si="43"/>
        <v>1005.031374557478</v>
      </c>
      <c r="BR59" s="534">
        <f t="shared" si="44"/>
        <v>984.39938626975663</v>
      </c>
      <c r="BS59" s="534">
        <f t="shared" si="45"/>
        <v>942.12971988336585</v>
      </c>
      <c r="BT59" s="534">
        <f t="shared" si="46"/>
        <v>861.10037466431913</v>
      </c>
      <c r="BU59" s="534">
        <f t="shared" si="47"/>
        <v>792.04338211894469</v>
      </c>
    </row>
    <row r="60" spans="14:73" ht="8.25" x14ac:dyDescent="0.15">
      <c r="N60" s="504"/>
      <c r="O60" s="504"/>
      <c r="P60" s="504"/>
      <c r="Q60" s="535" t="s">
        <v>45</v>
      </c>
      <c r="R60" s="536">
        <v>26</v>
      </c>
      <c r="S60" s="537">
        <f t="shared" si="39"/>
        <v>57</v>
      </c>
      <c r="T60" s="538">
        <f t="shared" si="20"/>
        <v>-10</v>
      </c>
      <c r="U60" s="525">
        <f t="shared" si="21"/>
        <v>0.98480775301220802</v>
      </c>
      <c r="V60" s="522">
        <f t="shared" si="0"/>
        <v>-0.17364817766693033</v>
      </c>
      <c r="W60" s="522">
        <f t="shared" si="22"/>
        <v>46.742230555555558</v>
      </c>
      <c r="X60" s="512">
        <f>Sheet3!$C$26</f>
        <v>33.257769444444442</v>
      </c>
      <c r="Y60" s="512">
        <v>30</v>
      </c>
      <c r="Z60" s="512">
        <v>0</v>
      </c>
      <c r="AA60" s="512">
        <f t="shared" si="23"/>
        <v>0.83621179828868641</v>
      </c>
      <c r="AB60" s="512">
        <f t="shared" si="24"/>
        <v>0.54840662687717512</v>
      </c>
      <c r="AC60" s="512">
        <f t="shared" si="25"/>
        <v>0.86602540378443871</v>
      </c>
      <c r="AD60" s="512">
        <f t="shared" si="26"/>
        <v>0.49999999999999994</v>
      </c>
      <c r="AE60" s="512">
        <f t="shared" si="27"/>
        <v>1</v>
      </c>
      <c r="AF60" s="512">
        <f t="shared" si="28"/>
        <v>0</v>
      </c>
      <c r="AG60" s="534">
        <f t="shared" si="1"/>
        <v>0.82726493436496318</v>
      </c>
      <c r="AH60" s="539">
        <f t="shared" si="2"/>
        <v>1.2088025957097217</v>
      </c>
      <c r="AI60" s="534">
        <f t="shared" si="3"/>
        <v>0.93439606291089272</v>
      </c>
      <c r="AJ60" s="540">
        <f t="shared" si="29"/>
        <v>1.0702099887757806</v>
      </c>
      <c r="AK60" s="534">
        <f t="shared" si="4"/>
        <v>0.97717530634919292</v>
      </c>
      <c r="AL60" s="540">
        <f t="shared" si="30"/>
        <v>1.0233578289407272</v>
      </c>
      <c r="AM60" s="534">
        <f t="shared" si="5"/>
        <v>0.95269511509464722</v>
      </c>
      <c r="AN60" s="540">
        <f t="shared" si="31"/>
        <v>1.0496537498259904</v>
      </c>
      <c r="AO60" s="534">
        <f t="shared" si="6"/>
        <v>0.86261638707898014</v>
      </c>
      <c r="AP60" s="540">
        <f t="shared" si="32"/>
        <v>1.1592638570039606</v>
      </c>
      <c r="AQ60" s="534">
        <f t="shared" si="7"/>
        <v>0.71307843601655641</v>
      </c>
      <c r="AR60" s="540">
        <f t="shared" si="33"/>
        <v>1.402370271615929</v>
      </c>
      <c r="AS60" s="534">
        <f t="shared" si="8"/>
        <v>0.51427324996325108</v>
      </c>
      <c r="AT60" s="540">
        <f t="shared" si="34"/>
        <v>1.944491571497172</v>
      </c>
      <c r="AU60" s="534">
        <f t="shared" si="9"/>
        <v>0.40052152105138566</v>
      </c>
      <c r="AV60" s="540">
        <f t="shared" si="35"/>
        <v>2.49674473764845</v>
      </c>
      <c r="AY60" s="504"/>
      <c r="AZ60" s="504"/>
      <c r="BE60" s="504"/>
      <c r="BF60" s="504"/>
      <c r="BG60" s="504"/>
      <c r="BH60" s="504"/>
      <c r="BI60" s="504"/>
      <c r="BJ60" s="504"/>
      <c r="BK60" s="543" t="s">
        <v>45</v>
      </c>
      <c r="BL60" s="515">
        <v>26</v>
      </c>
      <c r="BM60" s="512">
        <v>57</v>
      </c>
      <c r="BN60" s="534">
        <f t="shared" si="40"/>
        <v>975.41737543230397</v>
      </c>
      <c r="BO60" s="534">
        <f t="shared" si="41"/>
        <v>1001.0782636302445</v>
      </c>
      <c r="BP60" s="534">
        <f t="shared" si="42"/>
        <v>1010.1477227338819</v>
      </c>
      <c r="BQ60" s="534">
        <f t="shared" si="43"/>
        <v>1005.031374557478</v>
      </c>
      <c r="BR60" s="534">
        <f t="shared" si="44"/>
        <v>984.39938626975663</v>
      </c>
      <c r="BS60" s="534">
        <f t="shared" si="45"/>
        <v>942.12971988336585</v>
      </c>
      <c r="BT60" s="534">
        <f t="shared" si="46"/>
        <v>861.10037466431913</v>
      </c>
      <c r="BU60" s="534">
        <f t="shared" si="47"/>
        <v>792.04338211894469</v>
      </c>
    </row>
    <row r="61" spans="14:73" ht="8.25" x14ac:dyDescent="0.15">
      <c r="N61" s="504"/>
      <c r="O61" s="504"/>
      <c r="P61" s="504"/>
      <c r="Q61" s="535" t="s">
        <v>45</v>
      </c>
      <c r="R61" s="536">
        <v>27</v>
      </c>
      <c r="S61" s="537">
        <f t="shared" si="39"/>
        <v>58</v>
      </c>
      <c r="T61" s="538">
        <f t="shared" si="20"/>
        <v>-10</v>
      </c>
      <c r="U61" s="525">
        <f t="shared" si="21"/>
        <v>0.98480775301220802</v>
      </c>
      <c r="V61" s="522">
        <f t="shared" si="0"/>
        <v>-0.17364817766693033</v>
      </c>
      <c r="W61" s="522">
        <f t="shared" si="22"/>
        <v>46.742230555555558</v>
      </c>
      <c r="X61" s="512">
        <f>Sheet3!$C$26</f>
        <v>33.257769444444442</v>
      </c>
      <c r="Y61" s="512">
        <v>30</v>
      </c>
      <c r="Z61" s="512">
        <v>0</v>
      </c>
      <c r="AA61" s="512">
        <f t="shared" si="23"/>
        <v>0.83621179828868641</v>
      </c>
      <c r="AB61" s="512">
        <f t="shared" si="24"/>
        <v>0.54840662687717512</v>
      </c>
      <c r="AC61" s="512">
        <f t="shared" si="25"/>
        <v>0.86602540378443871</v>
      </c>
      <c r="AD61" s="512">
        <f t="shared" si="26"/>
        <v>0.49999999999999994</v>
      </c>
      <c r="AE61" s="512">
        <f t="shared" si="27"/>
        <v>1</v>
      </c>
      <c r="AF61" s="512">
        <f t="shared" si="28"/>
        <v>0</v>
      </c>
      <c r="AG61" s="534">
        <f t="shared" si="1"/>
        <v>0.82726493436496318</v>
      </c>
      <c r="AH61" s="539">
        <f t="shared" si="2"/>
        <v>1.2088025957097217</v>
      </c>
      <c r="AI61" s="534">
        <f t="shared" si="3"/>
        <v>0.93439606291089272</v>
      </c>
      <c r="AJ61" s="540">
        <f t="shared" si="29"/>
        <v>1.0702099887757806</v>
      </c>
      <c r="AK61" s="534">
        <f t="shared" si="4"/>
        <v>0.97717530634919292</v>
      </c>
      <c r="AL61" s="540">
        <f t="shared" si="30"/>
        <v>1.0233578289407272</v>
      </c>
      <c r="AM61" s="534">
        <f t="shared" si="5"/>
        <v>0.95269511509464722</v>
      </c>
      <c r="AN61" s="540">
        <f t="shared" si="31"/>
        <v>1.0496537498259904</v>
      </c>
      <c r="AO61" s="534">
        <f t="shared" si="6"/>
        <v>0.86261638707898014</v>
      </c>
      <c r="AP61" s="540">
        <f t="shared" si="32"/>
        <v>1.1592638570039606</v>
      </c>
      <c r="AQ61" s="534">
        <f t="shared" si="7"/>
        <v>0.71307843601655641</v>
      </c>
      <c r="AR61" s="540">
        <f t="shared" si="33"/>
        <v>1.402370271615929</v>
      </c>
      <c r="AS61" s="534">
        <f t="shared" si="8"/>
        <v>0.51427324996325108</v>
      </c>
      <c r="AT61" s="540">
        <f t="shared" si="34"/>
        <v>1.944491571497172</v>
      </c>
      <c r="AU61" s="534">
        <f t="shared" si="9"/>
        <v>0.40052152105138566</v>
      </c>
      <c r="AV61" s="540">
        <f t="shared" si="35"/>
        <v>2.49674473764845</v>
      </c>
      <c r="AY61" s="504"/>
      <c r="AZ61" s="504"/>
      <c r="BE61" s="504"/>
      <c r="BF61" s="504"/>
      <c r="BG61" s="504"/>
      <c r="BH61" s="504"/>
      <c r="BI61" s="504"/>
      <c r="BJ61" s="504"/>
      <c r="BK61" s="543" t="s">
        <v>45</v>
      </c>
      <c r="BL61" s="515">
        <v>27</v>
      </c>
      <c r="BM61" s="512">
        <v>58</v>
      </c>
      <c r="BN61" s="534">
        <f t="shared" si="40"/>
        <v>975.41737543230397</v>
      </c>
      <c r="BO61" s="534">
        <f t="shared" si="41"/>
        <v>1001.0782636302445</v>
      </c>
      <c r="BP61" s="534">
        <f t="shared" si="42"/>
        <v>1010.1477227338819</v>
      </c>
      <c r="BQ61" s="534">
        <f t="shared" si="43"/>
        <v>1005.031374557478</v>
      </c>
      <c r="BR61" s="534">
        <f t="shared" si="44"/>
        <v>984.39938626975663</v>
      </c>
      <c r="BS61" s="534">
        <f t="shared" si="45"/>
        <v>942.12971988336585</v>
      </c>
      <c r="BT61" s="534">
        <f t="shared" si="46"/>
        <v>861.10037466431913</v>
      </c>
      <c r="BU61" s="534">
        <f t="shared" si="47"/>
        <v>792.04338211894469</v>
      </c>
    </row>
    <row r="62" spans="14:73" ht="8.25" x14ac:dyDescent="0.15">
      <c r="N62" s="504"/>
      <c r="O62" s="504"/>
      <c r="P62" s="504"/>
      <c r="Q62" s="535" t="s">
        <v>45</v>
      </c>
      <c r="R62" s="536">
        <v>28</v>
      </c>
      <c r="S62" s="537">
        <f t="shared" si="39"/>
        <v>59</v>
      </c>
      <c r="T62" s="538">
        <f t="shared" si="20"/>
        <v>-9</v>
      </c>
      <c r="U62" s="525">
        <f t="shared" si="21"/>
        <v>0.98768834059513777</v>
      </c>
      <c r="V62" s="522">
        <f t="shared" si="0"/>
        <v>-0.15643446504023087</v>
      </c>
      <c r="W62" s="522">
        <f t="shared" si="22"/>
        <v>47.742230555555558</v>
      </c>
      <c r="X62" s="512">
        <f>Sheet3!$C$26</f>
        <v>33.257769444444442</v>
      </c>
      <c r="Y62" s="512">
        <v>30</v>
      </c>
      <c r="Z62" s="512">
        <v>0</v>
      </c>
      <c r="AA62" s="512">
        <f t="shared" si="23"/>
        <v>0.83621179828868641</v>
      </c>
      <c r="AB62" s="512">
        <f t="shared" si="24"/>
        <v>0.54840662687717512</v>
      </c>
      <c r="AC62" s="512">
        <f t="shared" si="25"/>
        <v>0.86602540378443871</v>
      </c>
      <c r="AD62" s="512">
        <f t="shared" si="26"/>
        <v>0.49999999999999994</v>
      </c>
      <c r="AE62" s="512">
        <f t="shared" si="27"/>
        <v>1</v>
      </c>
      <c r="AF62" s="512">
        <f t="shared" si="28"/>
        <v>0</v>
      </c>
      <c r="AG62" s="534">
        <f t="shared" si="1"/>
        <v>0.82501540889385072</v>
      </c>
      <c r="AH62" s="539">
        <f t="shared" si="2"/>
        <v>1.2120985732142409</v>
      </c>
      <c r="AI62" s="534">
        <f t="shared" si="3"/>
        <v>0.93456803036663139</v>
      </c>
      <c r="AJ62" s="540">
        <f t="shared" si="29"/>
        <v>1.0700130621927006</v>
      </c>
      <c r="AK62" s="534">
        <f t="shared" si="4"/>
        <v>0.9798238893852893</v>
      </c>
      <c r="AL62" s="540">
        <f t="shared" si="30"/>
        <v>1.0205915683759952</v>
      </c>
      <c r="AM62" s="534">
        <f t="shared" si="5"/>
        <v>0.95770590811773448</v>
      </c>
      <c r="AN62" s="540">
        <f t="shared" si="31"/>
        <v>1.0441618784261131</v>
      </c>
      <c r="AO62" s="534">
        <f t="shared" si="6"/>
        <v>0.86971471656147048</v>
      </c>
      <c r="AP62" s="540">
        <f t="shared" si="32"/>
        <v>1.1498023213331714</v>
      </c>
      <c r="AQ62" s="534">
        <f t="shared" si="7"/>
        <v>0.72184730839917921</v>
      </c>
      <c r="AR62" s="540">
        <f t="shared" si="33"/>
        <v>1.3853345276270024</v>
      </c>
      <c r="AS62" s="534">
        <f t="shared" si="8"/>
        <v>0.52418170911636919</v>
      </c>
      <c r="AT62" s="540">
        <f t="shared" si="34"/>
        <v>1.9077353952043343</v>
      </c>
      <c r="AU62" s="534">
        <f t="shared" si="9"/>
        <v>0.41077487103751925</v>
      </c>
      <c r="AV62" s="540">
        <f t="shared" si="35"/>
        <v>2.4344235017936682</v>
      </c>
      <c r="AY62" s="504"/>
      <c r="AZ62" s="504"/>
      <c r="BE62" s="504"/>
      <c r="BF62" s="504"/>
      <c r="BG62" s="504"/>
      <c r="BH62" s="504"/>
      <c r="BI62" s="504"/>
      <c r="BJ62" s="504"/>
      <c r="BK62" s="543" t="s">
        <v>45</v>
      </c>
      <c r="BL62" s="515">
        <v>28</v>
      </c>
      <c r="BM62" s="512">
        <v>59</v>
      </c>
      <c r="BN62" s="534">
        <f t="shared" si="40"/>
        <v>974.82690267605176</v>
      </c>
      <c r="BO62" s="534">
        <f t="shared" si="41"/>
        <v>1001.1159441080534</v>
      </c>
      <c r="BP62" s="534">
        <f t="shared" si="42"/>
        <v>1010.6899069154018</v>
      </c>
      <c r="BQ62" s="534">
        <f t="shared" si="43"/>
        <v>1006.0943462954357</v>
      </c>
      <c r="BR62" s="534">
        <f t="shared" si="44"/>
        <v>986.13825539694665</v>
      </c>
      <c r="BS62" s="534">
        <f t="shared" si="45"/>
        <v>944.95207489533345</v>
      </c>
      <c r="BT62" s="534">
        <f t="shared" si="46"/>
        <v>866.12438410468997</v>
      </c>
      <c r="BU62" s="534">
        <f t="shared" si="47"/>
        <v>799.29352228927314</v>
      </c>
    </row>
    <row r="63" spans="14:73" ht="8.25" x14ac:dyDescent="0.15">
      <c r="N63" s="504"/>
      <c r="O63" s="504"/>
      <c r="P63" s="504"/>
      <c r="Q63" s="535" t="s">
        <v>47</v>
      </c>
      <c r="R63" s="536">
        <v>1</v>
      </c>
      <c r="S63" s="537">
        <f t="shared" ref="S63:S93" si="48">R63+IF(Q63="march",59,"Please Choose theDay ")</f>
        <v>60</v>
      </c>
      <c r="T63" s="538">
        <f t="shared" si="20"/>
        <v>-9</v>
      </c>
      <c r="U63" s="525">
        <f t="shared" si="21"/>
        <v>0.98768834059513777</v>
      </c>
      <c r="V63" s="522">
        <f t="shared" si="0"/>
        <v>-0.15643446504023087</v>
      </c>
      <c r="W63" s="522">
        <f t="shared" si="22"/>
        <v>47.742230555555558</v>
      </c>
      <c r="X63" s="512">
        <f>Sheet3!$C$26</f>
        <v>33.257769444444442</v>
      </c>
      <c r="Y63" s="512">
        <v>30</v>
      </c>
      <c r="Z63" s="512">
        <v>0</v>
      </c>
      <c r="AA63" s="512">
        <f t="shared" si="23"/>
        <v>0.83621179828868641</v>
      </c>
      <c r="AB63" s="512">
        <f t="shared" si="24"/>
        <v>0.54840662687717512</v>
      </c>
      <c r="AC63" s="512">
        <f t="shared" si="25"/>
        <v>0.86602540378443871</v>
      </c>
      <c r="AD63" s="512">
        <f t="shared" si="26"/>
        <v>0.49999999999999994</v>
      </c>
      <c r="AE63" s="512">
        <f t="shared" si="27"/>
        <v>1</v>
      </c>
      <c r="AF63" s="512">
        <f t="shared" si="28"/>
        <v>0</v>
      </c>
      <c r="AG63" s="534">
        <f t="shared" si="1"/>
        <v>0.82501540889385072</v>
      </c>
      <c r="AH63" s="539">
        <f t="shared" si="2"/>
        <v>1.2120985732142409</v>
      </c>
      <c r="AI63" s="534">
        <f t="shared" si="3"/>
        <v>0.93456803036663139</v>
      </c>
      <c r="AJ63" s="540">
        <f t="shared" si="29"/>
        <v>1.0700130621927006</v>
      </c>
      <c r="AK63" s="534">
        <f t="shared" si="4"/>
        <v>0.9798238893852893</v>
      </c>
      <c r="AL63" s="540">
        <f t="shared" si="30"/>
        <v>1.0205915683759952</v>
      </c>
      <c r="AM63" s="534">
        <f t="shared" si="5"/>
        <v>0.95770590811773448</v>
      </c>
      <c r="AN63" s="540">
        <f t="shared" si="31"/>
        <v>1.0441618784261131</v>
      </c>
      <c r="AO63" s="534">
        <f t="shared" si="6"/>
        <v>0.86971471656147048</v>
      </c>
      <c r="AP63" s="540">
        <f t="shared" si="32"/>
        <v>1.1498023213331714</v>
      </c>
      <c r="AQ63" s="534">
        <f t="shared" si="7"/>
        <v>0.72184730839917921</v>
      </c>
      <c r="AR63" s="540">
        <f t="shared" si="33"/>
        <v>1.3853345276270024</v>
      </c>
      <c r="AS63" s="534">
        <f t="shared" si="8"/>
        <v>0.52418170911636919</v>
      </c>
      <c r="AT63" s="540">
        <f t="shared" si="34"/>
        <v>1.9077353952043343</v>
      </c>
      <c r="AU63" s="534">
        <f t="shared" si="9"/>
        <v>0.41077487103751925</v>
      </c>
      <c r="AV63" s="540">
        <f t="shared" si="35"/>
        <v>2.4344235017936682</v>
      </c>
      <c r="AY63" s="504"/>
      <c r="AZ63" s="504"/>
      <c r="BE63" s="504"/>
      <c r="BF63" s="504"/>
      <c r="BG63" s="504"/>
      <c r="BH63" s="504"/>
      <c r="BI63" s="504"/>
      <c r="BJ63" s="504"/>
      <c r="BK63" s="543" t="s">
        <v>47</v>
      </c>
      <c r="BL63" s="515">
        <v>1</v>
      </c>
      <c r="BM63" s="512">
        <v>60</v>
      </c>
      <c r="BN63" s="534">
        <f t="shared" si="40"/>
        <v>974.82690267605176</v>
      </c>
      <c r="BO63" s="534">
        <f t="shared" si="41"/>
        <v>1001.1159441080534</v>
      </c>
      <c r="BP63" s="534">
        <f t="shared" si="42"/>
        <v>1010.6899069154018</v>
      </c>
      <c r="BQ63" s="534">
        <f t="shared" si="43"/>
        <v>1006.0943462954357</v>
      </c>
      <c r="BR63" s="534">
        <f t="shared" si="44"/>
        <v>986.13825539694665</v>
      </c>
      <c r="BS63" s="534">
        <f t="shared" si="45"/>
        <v>944.95207489533345</v>
      </c>
      <c r="BT63" s="534">
        <f t="shared" si="46"/>
        <v>866.12438410468997</v>
      </c>
      <c r="BU63" s="534">
        <f t="shared" si="47"/>
        <v>799.29352228927314</v>
      </c>
    </row>
    <row r="64" spans="14:73" ht="8.25" x14ac:dyDescent="0.15">
      <c r="N64" s="504"/>
      <c r="O64" s="504"/>
      <c r="P64" s="504"/>
      <c r="Q64" s="535" t="s">
        <v>47</v>
      </c>
      <c r="R64" s="536">
        <v>2</v>
      </c>
      <c r="S64" s="537">
        <f t="shared" si="48"/>
        <v>61</v>
      </c>
      <c r="T64" s="538">
        <f t="shared" si="20"/>
        <v>-8</v>
      </c>
      <c r="U64" s="525">
        <f t="shared" si="21"/>
        <v>0.99026806874157036</v>
      </c>
      <c r="V64" s="522">
        <f t="shared" si="0"/>
        <v>-0.13917310096006544</v>
      </c>
      <c r="W64" s="522">
        <f t="shared" si="22"/>
        <v>48.742230555555558</v>
      </c>
      <c r="X64" s="512">
        <f>Sheet3!$C$26</f>
        <v>33.257769444444442</v>
      </c>
      <c r="Y64" s="512">
        <v>30</v>
      </c>
      <c r="Z64" s="512">
        <v>0</v>
      </c>
      <c r="AA64" s="512">
        <f t="shared" si="23"/>
        <v>0.83621179828868641</v>
      </c>
      <c r="AB64" s="512">
        <f t="shared" si="24"/>
        <v>0.54840662687717512</v>
      </c>
      <c r="AC64" s="512">
        <f t="shared" si="25"/>
        <v>0.86602540378443871</v>
      </c>
      <c r="AD64" s="512">
        <f t="shared" si="26"/>
        <v>0.49999999999999994</v>
      </c>
      <c r="AE64" s="512">
        <f t="shared" si="27"/>
        <v>1</v>
      </c>
      <c r="AF64" s="512">
        <f t="shared" si="28"/>
        <v>0</v>
      </c>
      <c r="AG64" s="534">
        <f t="shared" si="1"/>
        <v>0.82246743997070304</v>
      </c>
      <c r="AH64" s="539">
        <f t="shared" si="2"/>
        <v>1.2158536027099394</v>
      </c>
      <c r="AI64" s="534">
        <f t="shared" si="3"/>
        <v>0.93442568916004021</v>
      </c>
      <c r="AJ64" s="540">
        <f t="shared" si="29"/>
        <v>1.0701760574443377</v>
      </c>
      <c r="AK64" s="534">
        <f t="shared" si="4"/>
        <v>0.98216390473337023</v>
      </c>
      <c r="AL64" s="540">
        <f t="shared" si="30"/>
        <v>1.018159998734093</v>
      </c>
      <c r="AM64" s="534">
        <f t="shared" si="5"/>
        <v>0.96243508080596685</v>
      </c>
      <c r="AN64" s="540">
        <f t="shared" si="31"/>
        <v>1.0390311200653404</v>
      </c>
      <c r="AO64" s="534">
        <f t="shared" si="6"/>
        <v>0.87657775115461556</v>
      </c>
      <c r="AP64" s="540">
        <f t="shared" si="32"/>
        <v>1.1408001157716066</v>
      </c>
      <c r="AQ64" s="534">
        <f t="shared" si="7"/>
        <v>0.73044343176839188</v>
      </c>
      <c r="AR64" s="540">
        <f t="shared" si="33"/>
        <v>1.3690314081940829</v>
      </c>
      <c r="AS64" s="534">
        <f t="shared" si="8"/>
        <v>0.53399192181927579</v>
      </c>
      <c r="AT64" s="540">
        <f t="shared" si="34"/>
        <v>1.8726875054458969</v>
      </c>
      <c r="AU64" s="534">
        <f t="shared" si="9"/>
        <v>0.42097014621959594</v>
      </c>
      <c r="AV64" s="540">
        <f t="shared" si="35"/>
        <v>2.3754653601454137</v>
      </c>
      <c r="AY64" s="504"/>
      <c r="AZ64" s="504"/>
      <c r="BE64" s="504"/>
      <c r="BF64" s="504"/>
      <c r="BG64" s="504"/>
      <c r="BH64" s="504"/>
      <c r="BI64" s="504"/>
      <c r="BJ64" s="504"/>
      <c r="BK64" s="543" t="s">
        <v>47</v>
      </c>
      <c r="BL64" s="515">
        <v>2</v>
      </c>
      <c r="BM64" s="512">
        <v>61</v>
      </c>
      <c r="BN64" s="534">
        <f t="shared" si="40"/>
        <v>974.15525363846882</v>
      </c>
      <c r="BO64" s="534">
        <f t="shared" si="41"/>
        <v>1001.0847558853304</v>
      </c>
      <c r="BP64" s="534">
        <f t="shared" si="42"/>
        <v>1011.1671223191312</v>
      </c>
      <c r="BQ64" s="534">
        <f t="shared" si="43"/>
        <v>1007.0900641738313</v>
      </c>
      <c r="BR64" s="534">
        <f t="shared" si="44"/>
        <v>987.79983890069843</v>
      </c>
      <c r="BS64" s="534">
        <f t="shared" si="45"/>
        <v>947.67146795350664</v>
      </c>
      <c r="BT64" s="534">
        <f t="shared" si="46"/>
        <v>870.97146099255417</v>
      </c>
      <c r="BU64" s="534">
        <f t="shared" si="47"/>
        <v>806.26927085266482</v>
      </c>
    </row>
    <row r="65" spans="14:73" ht="8.25" x14ac:dyDescent="0.15">
      <c r="N65" s="504"/>
      <c r="O65" s="504"/>
      <c r="P65" s="504"/>
      <c r="Q65" s="535" t="s">
        <v>47</v>
      </c>
      <c r="R65" s="536">
        <v>3</v>
      </c>
      <c r="S65" s="537">
        <f t="shared" si="48"/>
        <v>62</v>
      </c>
      <c r="T65" s="538">
        <f t="shared" si="20"/>
        <v>-8</v>
      </c>
      <c r="U65" s="525">
        <f t="shared" si="21"/>
        <v>0.99026806874157036</v>
      </c>
      <c r="V65" s="522">
        <f t="shared" si="0"/>
        <v>-0.13917310096006544</v>
      </c>
      <c r="W65" s="522">
        <f t="shared" si="22"/>
        <v>48.742230555555558</v>
      </c>
      <c r="X65" s="512">
        <f>Sheet3!$C$26</f>
        <v>33.257769444444442</v>
      </c>
      <c r="Y65" s="512">
        <v>30</v>
      </c>
      <c r="Z65" s="512">
        <v>0</v>
      </c>
      <c r="AA65" s="512">
        <f t="shared" si="23"/>
        <v>0.83621179828868641</v>
      </c>
      <c r="AB65" s="512">
        <f t="shared" si="24"/>
        <v>0.54840662687717512</v>
      </c>
      <c r="AC65" s="512">
        <f t="shared" si="25"/>
        <v>0.86602540378443871</v>
      </c>
      <c r="AD65" s="512">
        <f t="shared" si="26"/>
        <v>0.49999999999999994</v>
      </c>
      <c r="AE65" s="512">
        <f t="shared" si="27"/>
        <v>1</v>
      </c>
      <c r="AF65" s="512">
        <f t="shared" si="28"/>
        <v>0</v>
      </c>
      <c r="AG65" s="534">
        <f t="shared" si="1"/>
        <v>0.82246743997070304</v>
      </c>
      <c r="AH65" s="539">
        <f t="shared" si="2"/>
        <v>1.2158536027099394</v>
      </c>
      <c r="AI65" s="534">
        <f t="shared" si="3"/>
        <v>0.93442568916004021</v>
      </c>
      <c r="AJ65" s="540">
        <f t="shared" si="29"/>
        <v>1.0701760574443377</v>
      </c>
      <c r="AK65" s="534">
        <f t="shared" si="4"/>
        <v>0.98216390473337023</v>
      </c>
      <c r="AL65" s="540">
        <f t="shared" si="30"/>
        <v>1.018159998734093</v>
      </c>
      <c r="AM65" s="534">
        <f t="shared" si="5"/>
        <v>0.96243508080596685</v>
      </c>
      <c r="AN65" s="540">
        <f t="shared" si="31"/>
        <v>1.0390311200653404</v>
      </c>
      <c r="AO65" s="534">
        <f t="shared" si="6"/>
        <v>0.87657775115461556</v>
      </c>
      <c r="AP65" s="540">
        <f t="shared" si="32"/>
        <v>1.1408001157716066</v>
      </c>
      <c r="AQ65" s="534">
        <f t="shared" si="7"/>
        <v>0.73044343176839188</v>
      </c>
      <c r="AR65" s="540">
        <f t="shared" si="33"/>
        <v>1.3690314081940829</v>
      </c>
      <c r="AS65" s="534">
        <f t="shared" si="8"/>
        <v>0.53399192181927579</v>
      </c>
      <c r="AT65" s="540">
        <f t="shared" si="34"/>
        <v>1.8726875054458969</v>
      </c>
      <c r="AU65" s="534">
        <f t="shared" si="9"/>
        <v>0.42097014621959594</v>
      </c>
      <c r="AV65" s="540">
        <f t="shared" si="35"/>
        <v>2.3754653601454137</v>
      </c>
      <c r="AY65" s="504"/>
      <c r="AZ65" s="504"/>
      <c r="BE65" s="504"/>
      <c r="BF65" s="504"/>
      <c r="BG65" s="504"/>
      <c r="BH65" s="504"/>
      <c r="BI65" s="504"/>
      <c r="BJ65" s="504"/>
      <c r="BK65" s="543" t="s">
        <v>47</v>
      </c>
      <c r="BL65" s="515">
        <v>3</v>
      </c>
      <c r="BM65" s="512">
        <v>62</v>
      </c>
      <c r="BN65" s="534">
        <f t="shared" si="40"/>
        <v>974.15525363846882</v>
      </c>
      <c r="BO65" s="534">
        <f t="shared" si="41"/>
        <v>1001.0847558853304</v>
      </c>
      <c r="BP65" s="534">
        <f t="shared" si="42"/>
        <v>1011.1671223191312</v>
      </c>
      <c r="BQ65" s="534">
        <f t="shared" si="43"/>
        <v>1007.0900641738313</v>
      </c>
      <c r="BR65" s="534">
        <f t="shared" si="44"/>
        <v>987.79983890069843</v>
      </c>
      <c r="BS65" s="534">
        <f t="shared" si="45"/>
        <v>947.67146795350664</v>
      </c>
      <c r="BT65" s="534">
        <f t="shared" si="46"/>
        <v>870.97146099255417</v>
      </c>
      <c r="BU65" s="534">
        <f t="shared" si="47"/>
        <v>806.26927085266482</v>
      </c>
    </row>
    <row r="66" spans="14:73" ht="8.25" x14ac:dyDescent="0.15">
      <c r="N66" s="504"/>
      <c r="O66" s="504"/>
      <c r="P66" s="504"/>
      <c r="Q66" s="535" t="s">
        <v>47</v>
      </c>
      <c r="R66" s="536">
        <v>4</v>
      </c>
      <c r="S66" s="537">
        <f t="shared" si="48"/>
        <v>63</v>
      </c>
      <c r="T66" s="538">
        <f t="shared" si="20"/>
        <v>-8</v>
      </c>
      <c r="U66" s="525">
        <f t="shared" si="21"/>
        <v>0.99026806874157036</v>
      </c>
      <c r="V66" s="522">
        <f t="shared" si="0"/>
        <v>-0.13917310096006544</v>
      </c>
      <c r="W66" s="522">
        <f t="shared" si="22"/>
        <v>48.742230555555558</v>
      </c>
      <c r="X66" s="512">
        <f>Sheet3!$C$26</f>
        <v>33.257769444444442</v>
      </c>
      <c r="Y66" s="512">
        <v>30</v>
      </c>
      <c r="Z66" s="512">
        <v>0</v>
      </c>
      <c r="AA66" s="512">
        <f t="shared" si="23"/>
        <v>0.83621179828868641</v>
      </c>
      <c r="AB66" s="512">
        <f t="shared" si="24"/>
        <v>0.54840662687717512</v>
      </c>
      <c r="AC66" s="512">
        <f t="shared" si="25"/>
        <v>0.86602540378443871</v>
      </c>
      <c r="AD66" s="512">
        <f t="shared" si="26"/>
        <v>0.49999999999999994</v>
      </c>
      <c r="AE66" s="512">
        <f t="shared" si="27"/>
        <v>1</v>
      </c>
      <c r="AF66" s="512">
        <f t="shared" si="28"/>
        <v>0</v>
      </c>
      <c r="AG66" s="534">
        <f t="shared" si="1"/>
        <v>0.82246743997070304</v>
      </c>
      <c r="AH66" s="539">
        <f t="shared" si="2"/>
        <v>1.2158536027099394</v>
      </c>
      <c r="AI66" s="534">
        <f t="shared" si="3"/>
        <v>0.93442568916004021</v>
      </c>
      <c r="AJ66" s="540">
        <f t="shared" si="29"/>
        <v>1.0701760574443377</v>
      </c>
      <c r="AK66" s="534">
        <f t="shared" si="4"/>
        <v>0.98216390473337023</v>
      </c>
      <c r="AL66" s="540">
        <f t="shared" si="30"/>
        <v>1.018159998734093</v>
      </c>
      <c r="AM66" s="534">
        <f t="shared" si="5"/>
        <v>0.96243508080596685</v>
      </c>
      <c r="AN66" s="540">
        <f t="shared" si="31"/>
        <v>1.0390311200653404</v>
      </c>
      <c r="AO66" s="534">
        <f t="shared" si="6"/>
        <v>0.87657775115461556</v>
      </c>
      <c r="AP66" s="540">
        <f t="shared" si="32"/>
        <v>1.1408001157716066</v>
      </c>
      <c r="AQ66" s="534">
        <f t="shared" si="7"/>
        <v>0.73044343176839188</v>
      </c>
      <c r="AR66" s="540">
        <f t="shared" si="33"/>
        <v>1.3690314081940829</v>
      </c>
      <c r="AS66" s="534">
        <f t="shared" si="8"/>
        <v>0.53399192181927579</v>
      </c>
      <c r="AT66" s="540">
        <f t="shared" si="34"/>
        <v>1.8726875054458969</v>
      </c>
      <c r="AU66" s="534">
        <f t="shared" si="9"/>
        <v>0.42097014621959594</v>
      </c>
      <c r="AV66" s="540">
        <f t="shared" si="35"/>
        <v>2.3754653601454137</v>
      </c>
      <c r="AY66" s="504"/>
      <c r="AZ66" s="504"/>
      <c r="BE66" s="504"/>
      <c r="BF66" s="504"/>
      <c r="BG66" s="504"/>
      <c r="BH66" s="504"/>
      <c r="BI66" s="504"/>
      <c r="BJ66" s="504"/>
      <c r="BK66" s="543" t="s">
        <v>47</v>
      </c>
      <c r="BL66" s="515">
        <v>4</v>
      </c>
      <c r="BM66" s="512">
        <v>63</v>
      </c>
      <c r="BN66" s="534">
        <f t="shared" si="40"/>
        <v>974.15525363846882</v>
      </c>
      <c r="BO66" s="534">
        <f t="shared" si="41"/>
        <v>1001.0847558853304</v>
      </c>
      <c r="BP66" s="534">
        <f t="shared" si="42"/>
        <v>1011.1671223191312</v>
      </c>
      <c r="BQ66" s="534">
        <f t="shared" si="43"/>
        <v>1007.0900641738313</v>
      </c>
      <c r="BR66" s="534">
        <f t="shared" si="44"/>
        <v>987.79983890069843</v>
      </c>
      <c r="BS66" s="534">
        <f t="shared" si="45"/>
        <v>947.67146795350664</v>
      </c>
      <c r="BT66" s="534">
        <f t="shared" si="46"/>
        <v>870.97146099255417</v>
      </c>
      <c r="BU66" s="534">
        <f t="shared" si="47"/>
        <v>806.26927085266482</v>
      </c>
    </row>
    <row r="67" spans="14:73" ht="8.25" x14ac:dyDescent="0.15">
      <c r="N67" s="504"/>
      <c r="O67" s="504"/>
      <c r="P67" s="504"/>
      <c r="Q67" s="535" t="s">
        <v>47</v>
      </c>
      <c r="R67" s="536">
        <v>5</v>
      </c>
      <c r="S67" s="537">
        <f t="shared" si="48"/>
        <v>64</v>
      </c>
      <c r="T67" s="538">
        <f t="shared" si="20"/>
        <v>-7</v>
      </c>
      <c r="U67" s="525">
        <f t="shared" si="21"/>
        <v>0.99254615164132198</v>
      </c>
      <c r="V67" s="522">
        <f t="shared" si="0"/>
        <v>-0.12186934340514748</v>
      </c>
      <c r="W67" s="522">
        <f t="shared" si="22"/>
        <v>49.742230555555558</v>
      </c>
      <c r="X67" s="512">
        <f>Sheet3!$C$26</f>
        <v>33.257769444444442</v>
      </c>
      <c r="Y67" s="512">
        <v>30</v>
      </c>
      <c r="Z67" s="512">
        <v>0</v>
      </c>
      <c r="AA67" s="512">
        <f t="shared" si="23"/>
        <v>0.83621179828868641</v>
      </c>
      <c r="AB67" s="512">
        <f t="shared" si="24"/>
        <v>0.54840662687717512</v>
      </c>
      <c r="AC67" s="512">
        <f t="shared" si="25"/>
        <v>0.86602540378443871</v>
      </c>
      <c r="AD67" s="512">
        <f t="shared" si="26"/>
        <v>0.49999999999999994</v>
      </c>
      <c r="AE67" s="512">
        <f t="shared" si="27"/>
        <v>1</v>
      </c>
      <c r="AF67" s="512">
        <f t="shared" si="28"/>
        <v>0</v>
      </c>
      <c r="AG67" s="534">
        <f t="shared" si="1"/>
        <v>0.81962689527948918</v>
      </c>
      <c r="AH67" s="539">
        <f t="shared" si="2"/>
        <v>1.2200673327819536</v>
      </c>
      <c r="AI67" s="534">
        <f t="shared" si="3"/>
        <v>0.9339722832662547</v>
      </c>
      <c r="AJ67" s="540">
        <f t="shared" si="29"/>
        <v>1.0706955847799204</v>
      </c>
      <c r="AK67" s="534">
        <f t="shared" si="4"/>
        <v>0.98419573100650704</v>
      </c>
      <c r="AL67" s="540">
        <f t="shared" si="30"/>
        <v>1.0160580548112421</v>
      </c>
      <c r="AM67" s="534">
        <f t="shared" si="5"/>
        <v>0.96688010095221832</v>
      </c>
      <c r="AN67" s="540">
        <f t="shared" si="31"/>
        <v>1.0342544013628618</v>
      </c>
      <c r="AO67" s="534">
        <f t="shared" si="6"/>
        <v>0.88320019986223408</v>
      </c>
      <c r="AP67" s="540">
        <f t="shared" si="32"/>
        <v>1.1322461205918941</v>
      </c>
      <c r="AQ67" s="534">
        <f t="shared" si="7"/>
        <v>0.73885909644832115</v>
      </c>
      <c r="AR67" s="540">
        <f t="shared" si="33"/>
        <v>1.3534380300749862</v>
      </c>
      <c r="AS67" s="534">
        <f t="shared" si="8"/>
        <v>0.54369426479999783</v>
      </c>
      <c r="AT67" s="540">
        <f t="shared" si="34"/>
        <v>1.8392689876319697</v>
      </c>
      <c r="AU67" s="534">
        <f t="shared" si="9"/>
        <v>0.43109699822914754</v>
      </c>
      <c r="AV67" s="540">
        <f t="shared" si="35"/>
        <v>2.3196635655265103</v>
      </c>
      <c r="AY67" s="504"/>
      <c r="AZ67" s="504"/>
      <c r="BE67" s="504"/>
      <c r="BF67" s="504"/>
      <c r="BG67" s="504"/>
      <c r="BH67" s="504"/>
      <c r="BI67" s="504"/>
      <c r="BJ67" s="504"/>
      <c r="BK67" s="543" t="s">
        <v>47</v>
      </c>
      <c r="BL67" s="515">
        <v>5</v>
      </c>
      <c r="BM67" s="512">
        <v>64</v>
      </c>
      <c r="BN67" s="534">
        <f t="shared" si="40"/>
        <v>973.40290084277831</v>
      </c>
      <c r="BO67" s="534">
        <f t="shared" si="41"/>
        <v>1000.9853639143944</v>
      </c>
      <c r="BP67" s="534">
        <f t="shared" si="42"/>
        <v>1011.5801226290268</v>
      </c>
      <c r="BQ67" s="534">
        <f t="shared" si="43"/>
        <v>1008.0193815716996</v>
      </c>
      <c r="BR67" s="534">
        <f t="shared" si="44"/>
        <v>989.3852015056774</v>
      </c>
      <c r="BS67" s="534">
        <f t="shared" si="45"/>
        <v>950.28958052159157</v>
      </c>
      <c r="BT67" s="534">
        <f t="shared" si="46"/>
        <v>875.64587401827725</v>
      </c>
      <c r="BU67" s="534">
        <f t="shared" si="47"/>
        <v>812.97966434028217</v>
      </c>
    </row>
    <row r="68" spans="14:73" ht="8.25" x14ac:dyDescent="0.15">
      <c r="N68" s="504"/>
      <c r="O68" s="504"/>
      <c r="P68" s="504"/>
      <c r="Q68" s="535" t="s">
        <v>47</v>
      </c>
      <c r="R68" s="536">
        <v>6</v>
      </c>
      <c r="S68" s="537">
        <f t="shared" si="48"/>
        <v>65</v>
      </c>
      <c r="T68" s="538">
        <f t="shared" si="20"/>
        <v>-7</v>
      </c>
      <c r="U68" s="525">
        <f t="shared" si="21"/>
        <v>0.99254615164132198</v>
      </c>
      <c r="V68" s="522">
        <f t="shared" ref="V68:V93" si="49">SIN(RADIANS(T68))</f>
        <v>-0.12186934340514748</v>
      </c>
      <c r="W68" s="522">
        <f t="shared" si="22"/>
        <v>49.742230555555558</v>
      </c>
      <c r="X68" s="512">
        <f>Sheet3!$C$26</f>
        <v>33.257769444444442</v>
      </c>
      <c r="Y68" s="512">
        <v>30</v>
      </c>
      <c r="Z68" s="512">
        <v>0</v>
      </c>
      <c r="AA68" s="512">
        <f t="shared" si="23"/>
        <v>0.83621179828868641</v>
      </c>
      <c r="AB68" s="512">
        <f t="shared" si="24"/>
        <v>0.54840662687717512</v>
      </c>
      <c r="AC68" s="512">
        <f t="shared" si="25"/>
        <v>0.86602540378443871</v>
      </c>
      <c r="AD68" s="512">
        <f t="shared" si="26"/>
        <v>0.49999999999999994</v>
      </c>
      <c r="AE68" s="512">
        <f t="shared" si="27"/>
        <v>1</v>
      </c>
      <c r="AF68" s="512">
        <f t="shared" si="28"/>
        <v>0</v>
      </c>
      <c r="AG68" s="534">
        <f t="shared" ref="AG68:AG93" si="50">V68*AB68*AC68-V68*AA68*AD68*AE68+U68*AA68*AC68*0.79335334+U68*AB68*AD68*AE68*0.79335334+U68*AB68*V68*(-0.6088)</f>
        <v>0.81962689527948918</v>
      </c>
      <c r="AH68" s="539">
        <f t="shared" ref="AH68:AH93" si="51">1/AG68</f>
        <v>1.2200673327819536</v>
      </c>
      <c r="AI68" s="534">
        <f t="shared" ref="AI68:AI93" si="52">V68*AB68*AC68-V68*AA68*AD68*AE68+U68*AA68*AC68*0.923879533+U68*AB68*AD68*AE68*0.923879533+U68*AB68*V68*(-0.3827)</f>
        <v>0.9339722832662547</v>
      </c>
      <c r="AJ68" s="540">
        <f t="shared" si="29"/>
        <v>1.0706955847799204</v>
      </c>
      <c r="AK68" s="534">
        <f t="shared" ref="AK68:AK93" si="53">V68*AB68*AC68-V68*AA68*AD68*AE68+U68*AA68*AC68*0.991444861+U68*AB68*AD68*AE68*0.991444861+U68*AB68*V68*(-0.1305)</f>
        <v>0.98419573100650704</v>
      </c>
      <c r="AL68" s="540">
        <f t="shared" si="30"/>
        <v>1.0160580548112421</v>
      </c>
      <c r="AM68" s="534">
        <f t="shared" ref="AM68:AM93" si="54">V68*AB68*AC68-V68*AA68*AD68*AE68+U68*AA68*AC68*0.991444861+U68*AB68*AD68*AE68*0.991444861+U68*AB68*V68*0.13053</f>
        <v>0.96688010095221832</v>
      </c>
      <c r="AN68" s="540">
        <f t="shared" si="31"/>
        <v>1.0342544013628618</v>
      </c>
      <c r="AO68" s="534">
        <f t="shared" ref="AO68:AO93" si="55">V68*AB68*AC68-V68*AA68*AD68*AE68+U68*AA68*AC68*0.923879533+U68*AB68*AD68*AE68*0.923879533+U68*AB68*V68*0.38268</f>
        <v>0.88320019986223408</v>
      </c>
      <c r="AP68" s="540">
        <f t="shared" si="32"/>
        <v>1.1322461205918941</v>
      </c>
      <c r="AQ68" s="534">
        <f t="shared" ref="AQ68:AQ93" si="56">V68*AB68*AC68-V68*AA68*AD68*AE68+U68*AA68*AC68*0.79335334+U68*AB68*AD68*AE68*0.79335334+U68*AB68*V68*0.60876</f>
        <v>0.73885909644832115</v>
      </c>
      <c r="AR68" s="540">
        <f t="shared" si="33"/>
        <v>1.3534380300749862</v>
      </c>
      <c r="AS68" s="534">
        <f t="shared" ref="AS68:AS93" si="57">V68*AB68*AC68-V68*AA68*AD68*AE68+U68*AA68*AC68*0.608761429+U68*AB68*AD68*AE68*0.608761429+U68*AB68*V68*0.79335</f>
        <v>0.54369426479999783</v>
      </c>
      <c r="AT68" s="540">
        <f t="shared" si="34"/>
        <v>1.8392689876319697</v>
      </c>
      <c r="AU68" s="534">
        <f t="shared" ref="AU68:AU93" si="58">V68*AB68*AC68-V68*AA68*AD68*AE68+U68*AA68*AC68*0.5+U68*AB68*AD68*AE68*0.5+U68*AB68*V68*0.866025404</f>
        <v>0.43109699822914754</v>
      </c>
      <c r="AV68" s="540">
        <f t="shared" si="35"/>
        <v>2.3196635655265103</v>
      </c>
      <c r="AY68" s="504"/>
      <c r="AZ68" s="504"/>
      <c r="BE68" s="504"/>
      <c r="BF68" s="504"/>
      <c r="BG68" s="504"/>
      <c r="BH68" s="504"/>
      <c r="BI68" s="504"/>
      <c r="BJ68" s="504"/>
      <c r="BK68" s="543" t="s">
        <v>47</v>
      </c>
      <c r="BL68" s="515">
        <v>6</v>
      </c>
      <c r="BM68" s="512">
        <v>65</v>
      </c>
      <c r="BN68" s="534">
        <f t="shared" ref="BN68:BN93" si="59">1353*(0.75^(AH68^0.679))</f>
        <v>973.40290084277831</v>
      </c>
      <c r="BO68" s="534">
        <f t="shared" ref="BO68:BO93" si="60">1353*(0.75^(AJ68^0.679))</f>
        <v>1000.9853639143944</v>
      </c>
      <c r="BP68" s="534">
        <f t="shared" ref="BP68:BP93" si="61">1353*(0.75^(AL68^0.679))</f>
        <v>1011.5801226290268</v>
      </c>
      <c r="BQ68" s="534">
        <f t="shared" ref="BQ68:BQ93" si="62">1353*(0.75^(AN68^0.679))</f>
        <v>1008.0193815716996</v>
      </c>
      <c r="BR68" s="534">
        <f t="shared" ref="BR68:BR93" si="63">1353*(0.75^(AP68^0.679))</f>
        <v>989.3852015056774</v>
      </c>
      <c r="BS68" s="534">
        <f t="shared" ref="BS68:BS93" si="64">1353*(0.75^(AR68^0.679))</f>
        <v>950.28958052159157</v>
      </c>
      <c r="BT68" s="534">
        <f t="shared" ref="BT68:BT93" si="65">1353*(0.75^(AT68^0.679))</f>
        <v>875.64587401827725</v>
      </c>
      <c r="BU68" s="534">
        <f t="shared" ref="BU68:BU93" si="66">1353*(0.75^(AV68^0.679))</f>
        <v>812.97966434028217</v>
      </c>
    </row>
    <row r="69" spans="14:73" ht="8.25" x14ac:dyDescent="0.15">
      <c r="N69" s="504"/>
      <c r="O69" s="504"/>
      <c r="P69" s="504"/>
      <c r="Q69" s="535" t="s">
        <v>47</v>
      </c>
      <c r="R69" s="536">
        <v>7</v>
      </c>
      <c r="S69" s="537">
        <f t="shared" si="48"/>
        <v>66</v>
      </c>
      <c r="T69" s="538">
        <f t="shared" ref="T69:T93" si="67">INT(23.45*(SIN((360*((284+S69)/365))*PI()/180)))</f>
        <v>-6</v>
      </c>
      <c r="U69" s="525">
        <f t="shared" ref="U69:U93" si="68">COS(RADIANS(T69))</f>
        <v>0.99452189536827329</v>
      </c>
      <c r="V69" s="522">
        <f t="shared" si="49"/>
        <v>-0.10452846326765347</v>
      </c>
      <c r="W69" s="522">
        <f t="shared" ref="W69:W93" si="69">90-X69+T69</f>
        <v>50.742230555555558</v>
      </c>
      <c r="X69" s="512">
        <f>Sheet3!$C$26</f>
        <v>33.257769444444442</v>
      </c>
      <c r="Y69" s="512">
        <v>30</v>
      </c>
      <c r="Z69" s="512">
        <v>0</v>
      </c>
      <c r="AA69" s="512">
        <f t="shared" ref="AA69:AA93" si="70">COS(RADIANS(X69))</f>
        <v>0.83621179828868641</v>
      </c>
      <c r="AB69" s="512">
        <f t="shared" ref="AB69:AB93" si="71">SIN(RADIANS(X69))</f>
        <v>0.54840662687717512</v>
      </c>
      <c r="AC69" s="512">
        <f t="shared" ref="AC69:AC93" si="72">COS(RADIANS(Y69))</f>
        <v>0.86602540378443871</v>
      </c>
      <c r="AD69" s="512">
        <f t="shared" ref="AD69:AD93" si="73">SIN(RADIANS(Y69))</f>
        <v>0.49999999999999994</v>
      </c>
      <c r="AE69" s="512">
        <f t="shared" ref="AE69:AE93" si="74">COS(RADIANS(Z69))</f>
        <v>1</v>
      </c>
      <c r="AF69" s="512">
        <f t="shared" ref="AF69:AF93" si="75">SIN(RADIANS(Z69))</f>
        <v>0</v>
      </c>
      <c r="AG69" s="534">
        <f t="shared" si="50"/>
        <v>0.81649978284999558</v>
      </c>
      <c r="AH69" s="539">
        <f t="shared" si="51"/>
        <v>1.2247400685270193</v>
      </c>
      <c r="AI69" s="534">
        <f t="shared" si="52"/>
        <v>0.93321118361408839</v>
      </c>
      <c r="AJ69" s="540">
        <f t="shared" ref="AJ69:AJ93" si="76">1/AI69</f>
        <v>1.0715688126745926</v>
      </c>
      <c r="AK69" s="534">
        <f t="shared" si="53"/>
        <v>0.98591985167541363</v>
      </c>
      <c r="AL69" s="540">
        <f t="shared" ref="AL69:AL93" si="77">1/AK69</f>
        <v>1.0142812301635467</v>
      </c>
      <c r="AM69" s="534">
        <f t="shared" si="54"/>
        <v>0.97103851192219237</v>
      </c>
      <c r="AN69" s="540">
        <f t="shared" ref="AN69:AN93" si="78">1/AM69</f>
        <v>1.0298252723473116</v>
      </c>
      <c r="AO69" s="534">
        <f t="shared" si="55"/>
        <v>0.88957681277425971</v>
      </c>
      <c r="AP69" s="540">
        <f t="shared" ref="AP69:AP93" si="79">1/AO69</f>
        <v>1.1241300196228938</v>
      </c>
      <c r="AQ69" s="534">
        <f t="shared" si="56"/>
        <v>0.74708659651152065</v>
      </c>
      <c r="AR69" s="540">
        <f t="shared" ref="AR69:AR93" si="80">1/AQ69</f>
        <v>1.3385329152864534</v>
      </c>
      <c r="AS69" s="534">
        <f t="shared" si="57"/>
        <v>0.55327908089229272</v>
      </c>
      <c r="AT69" s="540">
        <f t="shared" ref="AT69:AT93" si="81">1/AS69</f>
        <v>1.8074061256522922</v>
      </c>
      <c r="AU69" s="534">
        <f t="shared" si="58"/>
        <v>0.44114502667272987</v>
      </c>
      <c r="AV69" s="540">
        <f t="shared" ref="AV69:AV93" si="82">1/AU69</f>
        <v>2.2668282300320826</v>
      </c>
      <c r="AY69" s="504"/>
      <c r="AZ69" s="504"/>
      <c r="BE69" s="504"/>
      <c r="BF69" s="504"/>
      <c r="BG69" s="504"/>
      <c r="BH69" s="504"/>
      <c r="BI69" s="504"/>
      <c r="BJ69" s="504"/>
      <c r="BK69" s="543" t="s">
        <v>47</v>
      </c>
      <c r="BL69" s="515">
        <v>7</v>
      </c>
      <c r="BM69" s="512">
        <v>66</v>
      </c>
      <c r="BN69" s="534">
        <f t="shared" si="59"/>
        <v>972.57024636344443</v>
      </c>
      <c r="BO69" s="534">
        <f t="shared" si="60"/>
        <v>1000.8183617698355</v>
      </c>
      <c r="BP69" s="534">
        <f t="shared" si="61"/>
        <v>1011.9295875286417</v>
      </c>
      <c r="BQ69" s="534">
        <f t="shared" si="62"/>
        <v>1008.8830744802616</v>
      </c>
      <c r="BR69" s="534">
        <f t="shared" si="63"/>
        <v>990.89532542280904</v>
      </c>
      <c r="BS69" s="534">
        <f t="shared" si="64"/>
        <v>952.80799777978677</v>
      </c>
      <c r="BT69" s="534">
        <f t="shared" si="65"/>
        <v>880.1517046533769</v>
      </c>
      <c r="BU69" s="534">
        <f t="shared" si="66"/>
        <v>819.43329699091896</v>
      </c>
    </row>
    <row r="70" spans="14:73" ht="8.25" x14ac:dyDescent="0.15">
      <c r="N70" s="504"/>
      <c r="O70" s="504"/>
      <c r="P70" s="504"/>
      <c r="Q70" s="535" t="s">
        <v>47</v>
      </c>
      <c r="R70" s="536">
        <v>8</v>
      </c>
      <c r="S70" s="537">
        <f t="shared" si="48"/>
        <v>67</v>
      </c>
      <c r="T70" s="538">
        <f t="shared" si="67"/>
        <v>-6</v>
      </c>
      <c r="U70" s="525">
        <f t="shared" si="68"/>
        <v>0.99452189536827329</v>
      </c>
      <c r="V70" s="522">
        <f t="shared" si="49"/>
        <v>-0.10452846326765347</v>
      </c>
      <c r="W70" s="522">
        <f t="shared" si="69"/>
        <v>50.742230555555558</v>
      </c>
      <c r="X70" s="512">
        <f>Sheet3!$C$26</f>
        <v>33.257769444444442</v>
      </c>
      <c r="Y70" s="512">
        <v>30</v>
      </c>
      <c r="Z70" s="512">
        <v>0</v>
      </c>
      <c r="AA70" s="512">
        <f t="shared" si="70"/>
        <v>0.83621179828868641</v>
      </c>
      <c r="AB70" s="512">
        <f t="shared" si="71"/>
        <v>0.54840662687717512</v>
      </c>
      <c r="AC70" s="512">
        <f t="shared" si="72"/>
        <v>0.86602540378443871</v>
      </c>
      <c r="AD70" s="512">
        <f t="shared" si="73"/>
        <v>0.49999999999999994</v>
      </c>
      <c r="AE70" s="512">
        <f t="shared" si="74"/>
        <v>1</v>
      </c>
      <c r="AF70" s="512">
        <f t="shared" si="75"/>
        <v>0</v>
      </c>
      <c r="AG70" s="534">
        <f t="shared" si="50"/>
        <v>0.81649978284999558</v>
      </c>
      <c r="AH70" s="539">
        <f t="shared" si="51"/>
        <v>1.2247400685270193</v>
      </c>
      <c r="AI70" s="534">
        <f t="shared" si="52"/>
        <v>0.93321118361408839</v>
      </c>
      <c r="AJ70" s="540">
        <f t="shared" si="76"/>
        <v>1.0715688126745926</v>
      </c>
      <c r="AK70" s="534">
        <f t="shared" si="53"/>
        <v>0.98591985167541363</v>
      </c>
      <c r="AL70" s="540">
        <f t="shared" si="77"/>
        <v>1.0142812301635467</v>
      </c>
      <c r="AM70" s="534">
        <f t="shared" si="54"/>
        <v>0.97103851192219237</v>
      </c>
      <c r="AN70" s="540">
        <f t="shared" si="78"/>
        <v>1.0298252723473116</v>
      </c>
      <c r="AO70" s="534">
        <f t="shared" si="55"/>
        <v>0.88957681277425971</v>
      </c>
      <c r="AP70" s="540">
        <f t="shared" si="79"/>
        <v>1.1241300196228938</v>
      </c>
      <c r="AQ70" s="534">
        <f t="shared" si="56"/>
        <v>0.74708659651152065</v>
      </c>
      <c r="AR70" s="540">
        <f t="shared" si="80"/>
        <v>1.3385329152864534</v>
      </c>
      <c r="AS70" s="534">
        <f t="shared" si="57"/>
        <v>0.55327908089229272</v>
      </c>
      <c r="AT70" s="540">
        <f t="shared" si="81"/>
        <v>1.8074061256522922</v>
      </c>
      <c r="AU70" s="534">
        <f t="shared" si="58"/>
        <v>0.44114502667272987</v>
      </c>
      <c r="AV70" s="540">
        <f t="shared" si="82"/>
        <v>2.2668282300320826</v>
      </c>
      <c r="AY70" s="504"/>
      <c r="AZ70" s="504"/>
      <c r="BE70" s="504"/>
      <c r="BF70" s="504"/>
      <c r="BG70" s="504"/>
      <c r="BH70" s="504"/>
      <c r="BI70" s="504"/>
      <c r="BJ70" s="504"/>
      <c r="BK70" s="543" t="s">
        <v>47</v>
      </c>
      <c r="BL70" s="515">
        <v>8</v>
      </c>
      <c r="BM70" s="512">
        <v>67</v>
      </c>
      <c r="BN70" s="534">
        <f t="shared" si="59"/>
        <v>972.57024636344443</v>
      </c>
      <c r="BO70" s="534">
        <f t="shared" si="60"/>
        <v>1000.8183617698355</v>
      </c>
      <c r="BP70" s="534">
        <f t="shared" si="61"/>
        <v>1011.9295875286417</v>
      </c>
      <c r="BQ70" s="534">
        <f t="shared" si="62"/>
        <v>1008.8830744802616</v>
      </c>
      <c r="BR70" s="534">
        <f t="shared" si="63"/>
        <v>990.89532542280904</v>
      </c>
      <c r="BS70" s="534">
        <f t="shared" si="64"/>
        <v>952.80799777978677</v>
      </c>
      <c r="BT70" s="534">
        <f t="shared" si="65"/>
        <v>880.1517046533769</v>
      </c>
      <c r="BU70" s="534">
        <f t="shared" si="66"/>
        <v>819.43329699091896</v>
      </c>
    </row>
    <row r="71" spans="14:73" ht="8.25" x14ac:dyDescent="0.15">
      <c r="N71" s="504"/>
      <c r="O71" s="504"/>
      <c r="P71" s="504"/>
      <c r="Q71" s="535" t="s">
        <v>47</v>
      </c>
      <c r="R71" s="536">
        <v>9</v>
      </c>
      <c r="S71" s="537">
        <f t="shared" si="48"/>
        <v>68</v>
      </c>
      <c r="T71" s="538">
        <f t="shared" si="67"/>
        <v>-6</v>
      </c>
      <c r="U71" s="525">
        <f t="shared" si="68"/>
        <v>0.99452189536827329</v>
      </c>
      <c r="V71" s="522">
        <f t="shared" si="49"/>
        <v>-0.10452846326765347</v>
      </c>
      <c r="W71" s="522">
        <f t="shared" si="69"/>
        <v>50.742230555555558</v>
      </c>
      <c r="X71" s="512">
        <f>Sheet3!$C$26</f>
        <v>33.257769444444442</v>
      </c>
      <c r="Y71" s="512">
        <v>30</v>
      </c>
      <c r="Z71" s="512">
        <v>0</v>
      </c>
      <c r="AA71" s="512">
        <f t="shared" si="70"/>
        <v>0.83621179828868641</v>
      </c>
      <c r="AB71" s="512">
        <f t="shared" si="71"/>
        <v>0.54840662687717512</v>
      </c>
      <c r="AC71" s="512">
        <f t="shared" si="72"/>
        <v>0.86602540378443871</v>
      </c>
      <c r="AD71" s="512">
        <f t="shared" si="73"/>
        <v>0.49999999999999994</v>
      </c>
      <c r="AE71" s="512">
        <f t="shared" si="74"/>
        <v>1</v>
      </c>
      <c r="AF71" s="512">
        <f t="shared" si="75"/>
        <v>0</v>
      </c>
      <c r="AG71" s="534">
        <f t="shared" si="50"/>
        <v>0.81649978284999558</v>
      </c>
      <c r="AH71" s="539">
        <f t="shared" si="51"/>
        <v>1.2247400685270193</v>
      </c>
      <c r="AI71" s="534">
        <f t="shared" si="52"/>
        <v>0.93321118361408839</v>
      </c>
      <c r="AJ71" s="540">
        <f t="shared" si="76"/>
        <v>1.0715688126745926</v>
      </c>
      <c r="AK71" s="534">
        <f t="shared" si="53"/>
        <v>0.98591985167541363</v>
      </c>
      <c r="AL71" s="540">
        <f t="shared" si="77"/>
        <v>1.0142812301635467</v>
      </c>
      <c r="AM71" s="534">
        <f t="shared" si="54"/>
        <v>0.97103851192219237</v>
      </c>
      <c r="AN71" s="540">
        <f t="shared" si="78"/>
        <v>1.0298252723473116</v>
      </c>
      <c r="AO71" s="534">
        <f t="shared" si="55"/>
        <v>0.88957681277425971</v>
      </c>
      <c r="AP71" s="540">
        <f t="shared" si="79"/>
        <v>1.1241300196228938</v>
      </c>
      <c r="AQ71" s="534">
        <f t="shared" si="56"/>
        <v>0.74708659651152065</v>
      </c>
      <c r="AR71" s="540">
        <f t="shared" si="80"/>
        <v>1.3385329152864534</v>
      </c>
      <c r="AS71" s="534">
        <f t="shared" si="57"/>
        <v>0.55327908089229272</v>
      </c>
      <c r="AT71" s="540">
        <f t="shared" si="81"/>
        <v>1.8074061256522922</v>
      </c>
      <c r="AU71" s="534">
        <f t="shared" si="58"/>
        <v>0.44114502667272987</v>
      </c>
      <c r="AV71" s="540">
        <f t="shared" si="82"/>
        <v>2.2668282300320826</v>
      </c>
      <c r="AY71" s="504"/>
      <c r="AZ71" s="504"/>
      <c r="BE71" s="504"/>
      <c r="BF71" s="504"/>
      <c r="BG71" s="504"/>
      <c r="BH71" s="504"/>
      <c r="BI71" s="504"/>
      <c r="BJ71" s="504"/>
      <c r="BK71" s="543" t="s">
        <v>47</v>
      </c>
      <c r="BL71" s="515">
        <v>9</v>
      </c>
      <c r="BM71" s="512">
        <v>68</v>
      </c>
      <c r="BN71" s="534">
        <f t="shared" si="59"/>
        <v>972.57024636344443</v>
      </c>
      <c r="BO71" s="534">
        <f t="shared" si="60"/>
        <v>1000.8183617698355</v>
      </c>
      <c r="BP71" s="534">
        <f t="shared" si="61"/>
        <v>1011.9295875286417</v>
      </c>
      <c r="BQ71" s="534">
        <f t="shared" si="62"/>
        <v>1008.8830744802616</v>
      </c>
      <c r="BR71" s="534">
        <f t="shared" si="63"/>
        <v>990.89532542280904</v>
      </c>
      <c r="BS71" s="534">
        <f t="shared" si="64"/>
        <v>952.80799777978677</v>
      </c>
      <c r="BT71" s="534">
        <f t="shared" si="65"/>
        <v>880.1517046533769</v>
      </c>
      <c r="BU71" s="534">
        <f t="shared" si="66"/>
        <v>819.43329699091896</v>
      </c>
    </row>
    <row r="72" spans="14:73" ht="8.25" x14ac:dyDescent="0.15">
      <c r="N72" s="504"/>
      <c r="O72" s="504"/>
      <c r="P72" s="504"/>
      <c r="Q72" s="535" t="s">
        <v>47</v>
      </c>
      <c r="R72" s="536">
        <v>10</v>
      </c>
      <c r="S72" s="537">
        <f t="shared" si="48"/>
        <v>69</v>
      </c>
      <c r="T72" s="538">
        <f t="shared" si="67"/>
        <v>-5</v>
      </c>
      <c r="U72" s="525">
        <f t="shared" si="68"/>
        <v>0.99619469809174555</v>
      </c>
      <c r="V72" s="522">
        <f t="shared" si="49"/>
        <v>-8.7155742747658166E-2</v>
      </c>
      <c r="W72" s="522">
        <f t="shared" si="69"/>
        <v>51.742230555555558</v>
      </c>
      <c r="X72" s="512">
        <f>Sheet3!$C$26</f>
        <v>33.257769444444442</v>
      </c>
      <c r="Y72" s="512">
        <v>30</v>
      </c>
      <c r="Z72" s="512">
        <v>0</v>
      </c>
      <c r="AA72" s="512">
        <f t="shared" si="70"/>
        <v>0.83621179828868641</v>
      </c>
      <c r="AB72" s="512">
        <f t="shared" si="71"/>
        <v>0.54840662687717512</v>
      </c>
      <c r="AC72" s="512">
        <f t="shared" si="72"/>
        <v>0.86602540378443871</v>
      </c>
      <c r="AD72" s="512">
        <f t="shared" si="73"/>
        <v>0.49999999999999994</v>
      </c>
      <c r="AE72" s="512">
        <f t="shared" si="74"/>
        <v>1</v>
      </c>
      <c r="AF72" s="512">
        <f t="shared" si="75"/>
        <v>0</v>
      </c>
      <c r="AG72" s="534">
        <f t="shared" si="50"/>
        <v>0.8130922429620453</v>
      </c>
      <c r="AH72" s="539">
        <f t="shared" si="51"/>
        <v>1.2298727587869505</v>
      </c>
      <c r="AI72" s="534">
        <f t="shared" si="52"/>
        <v>0.93214588312052438</v>
      </c>
      <c r="AJ72" s="540">
        <f t="shared" si="76"/>
        <v>1.0727934522998932</v>
      </c>
      <c r="AK72" s="534">
        <f t="shared" si="53"/>
        <v>0.98733685357808887</v>
      </c>
      <c r="AL72" s="540">
        <f t="shared" si="77"/>
        <v>1.0128255583451788</v>
      </c>
      <c r="AM72" s="534">
        <f t="shared" si="54"/>
        <v>0.97490793474612969</v>
      </c>
      <c r="AN72" s="540">
        <f t="shared" si="78"/>
        <v>1.0257378818651264</v>
      </c>
      <c r="AO72" s="534">
        <f t="shared" si="55"/>
        <v>0.89570238660439627</v>
      </c>
      <c r="AP72" s="540">
        <f t="shared" si="79"/>
        <v>1.1164422635860061</v>
      </c>
      <c r="AQ72" s="534">
        <f t="shared" si="56"/>
        <v>0.75511823839153536</v>
      </c>
      <c r="AR72" s="540">
        <f t="shared" si="80"/>
        <v>1.3242959170607282</v>
      </c>
      <c r="AS72" s="534">
        <f t="shared" si="57"/>
        <v>0.56273669014235039</v>
      </c>
      <c r="AT72" s="540">
        <f t="shared" si="81"/>
        <v>1.7770300346811208</v>
      </c>
      <c r="AU72" s="534">
        <f t="shared" si="58"/>
        <v>0.45110379121298316</v>
      </c>
      <c r="AV72" s="540">
        <f t="shared" si="82"/>
        <v>2.216784738853729</v>
      </c>
      <c r="AY72" s="504"/>
      <c r="AZ72" s="504"/>
      <c r="BE72" s="504"/>
      <c r="BF72" s="504"/>
      <c r="BG72" s="504"/>
      <c r="BH72" s="504"/>
      <c r="BI72" s="504"/>
      <c r="BJ72" s="504"/>
      <c r="BK72" s="543" t="s">
        <v>47</v>
      </c>
      <c r="BL72" s="515">
        <v>10</v>
      </c>
      <c r="BM72" s="512">
        <v>69</v>
      </c>
      <c r="BN72" s="534">
        <f t="shared" si="59"/>
        <v>971.65762425215826</v>
      </c>
      <c r="BO72" s="534">
        <f t="shared" si="60"/>
        <v>1000.5842736999311</v>
      </c>
      <c r="BP72" s="534">
        <f t="shared" si="61"/>
        <v>1012.216124765336</v>
      </c>
      <c r="BQ72" s="534">
        <f t="shared" si="62"/>
        <v>1009.6818437722628</v>
      </c>
      <c r="BR72" s="534">
        <f t="shared" si="63"/>
        <v>992.33111290228328</v>
      </c>
      <c r="BS72" s="534">
        <f t="shared" si="64"/>
        <v>955.22821145188323</v>
      </c>
      <c r="BT72" s="534">
        <f t="shared" si="65"/>
        <v>884.49285240131678</v>
      </c>
      <c r="BU72" s="534">
        <f t="shared" si="66"/>
        <v>825.63833946937871</v>
      </c>
    </row>
    <row r="73" spans="14:73" ht="8.25" x14ac:dyDescent="0.15">
      <c r="N73" s="504"/>
      <c r="O73" s="504"/>
      <c r="P73" s="504"/>
      <c r="Q73" s="535" t="s">
        <v>47</v>
      </c>
      <c r="R73" s="536">
        <v>11</v>
      </c>
      <c r="S73" s="537">
        <f t="shared" si="48"/>
        <v>70</v>
      </c>
      <c r="T73" s="538">
        <f t="shared" si="67"/>
        <v>-5</v>
      </c>
      <c r="U73" s="525">
        <f t="shared" si="68"/>
        <v>0.99619469809174555</v>
      </c>
      <c r="V73" s="522">
        <f t="shared" si="49"/>
        <v>-8.7155742747658166E-2</v>
      </c>
      <c r="W73" s="522">
        <f t="shared" si="69"/>
        <v>51.742230555555558</v>
      </c>
      <c r="X73" s="512">
        <f>Sheet3!$C$26</f>
        <v>33.257769444444442</v>
      </c>
      <c r="Y73" s="512">
        <v>30</v>
      </c>
      <c r="Z73" s="512">
        <v>0</v>
      </c>
      <c r="AA73" s="512">
        <f t="shared" si="70"/>
        <v>0.83621179828868641</v>
      </c>
      <c r="AB73" s="512">
        <f t="shared" si="71"/>
        <v>0.54840662687717512</v>
      </c>
      <c r="AC73" s="512">
        <f t="shared" si="72"/>
        <v>0.86602540378443871</v>
      </c>
      <c r="AD73" s="512">
        <f t="shared" si="73"/>
        <v>0.49999999999999994</v>
      </c>
      <c r="AE73" s="512">
        <f t="shared" si="74"/>
        <v>1</v>
      </c>
      <c r="AF73" s="512">
        <f t="shared" si="75"/>
        <v>0</v>
      </c>
      <c r="AG73" s="534">
        <f t="shared" si="50"/>
        <v>0.8130922429620453</v>
      </c>
      <c r="AH73" s="539">
        <f t="shared" si="51"/>
        <v>1.2298727587869505</v>
      </c>
      <c r="AI73" s="534">
        <f t="shared" si="52"/>
        <v>0.93214588312052438</v>
      </c>
      <c r="AJ73" s="540">
        <f t="shared" si="76"/>
        <v>1.0727934522998932</v>
      </c>
      <c r="AK73" s="534">
        <f t="shared" si="53"/>
        <v>0.98733685357808887</v>
      </c>
      <c r="AL73" s="540">
        <f t="shared" si="77"/>
        <v>1.0128255583451788</v>
      </c>
      <c r="AM73" s="534">
        <f t="shared" si="54"/>
        <v>0.97490793474612969</v>
      </c>
      <c r="AN73" s="540">
        <f t="shared" si="78"/>
        <v>1.0257378818651264</v>
      </c>
      <c r="AO73" s="534">
        <f t="shared" si="55"/>
        <v>0.89570238660439627</v>
      </c>
      <c r="AP73" s="540">
        <f t="shared" si="79"/>
        <v>1.1164422635860061</v>
      </c>
      <c r="AQ73" s="534">
        <f t="shared" si="56"/>
        <v>0.75511823839153536</v>
      </c>
      <c r="AR73" s="540">
        <f t="shared" si="80"/>
        <v>1.3242959170607282</v>
      </c>
      <c r="AS73" s="534">
        <f t="shared" si="57"/>
        <v>0.56273669014235039</v>
      </c>
      <c r="AT73" s="540">
        <f t="shared" si="81"/>
        <v>1.7770300346811208</v>
      </c>
      <c r="AU73" s="534">
        <f t="shared" si="58"/>
        <v>0.45110379121298316</v>
      </c>
      <c r="AV73" s="540">
        <f t="shared" si="82"/>
        <v>2.216784738853729</v>
      </c>
      <c r="AY73" s="504"/>
      <c r="AZ73" s="504"/>
      <c r="BE73" s="504"/>
      <c r="BF73" s="504"/>
      <c r="BG73" s="504"/>
      <c r="BH73" s="504"/>
      <c r="BI73" s="504"/>
      <c r="BJ73" s="504"/>
      <c r="BK73" s="543" t="s">
        <v>47</v>
      </c>
      <c r="BL73" s="515">
        <v>11</v>
      </c>
      <c r="BM73" s="512">
        <v>70</v>
      </c>
      <c r="BN73" s="534">
        <f t="shared" si="59"/>
        <v>971.65762425215826</v>
      </c>
      <c r="BO73" s="534">
        <f t="shared" si="60"/>
        <v>1000.5842736999311</v>
      </c>
      <c r="BP73" s="534">
        <f t="shared" si="61"/>
        <v>1012.216124765336</v>
      </c>
      <c r="BQ73" s="534">
        <f t="shared" si="62"/>
        <v>1009.6818437722628</v>
      </c>
      <c r="BR73" s="534">
        <f t="shared" si="63"/>
        <v>992.33111290228328</v>
      </c>
      <c r="BS73" s="534">
        <f t="shared" si="64"/>
        <v>955.22821145188323</v>
      </c>
      <c r="BT73" s="534">
        <f t="shared" si="65"/>
        <v>884.49285240131678</v>
      </c>
      <c r="BU73" s="534">
        <f t="shared" si="66"/>
        <v>825.63833946937871</v>
      </c>
    </row>
    <row r="74" spans="14:73" ht="8.25" x14ac:dyDescent="0.15">
      <c r="N74" s="504"/>
      <c r="O74" s="504"/>
      <c r="P74" s="504"/>
      <c r="Q74" s="535" t="s">
        <v>47</v>
      </c>
      <c r="R74" s="536">
        <v>12</v>
      </c>
      <c r="S74" s="537">
        <f t="shared" si="48"/>
        <v>71</v>
      </c>
      <c r="T74" s="538">
        <f t="shared" si="67"/>
        <v>-5</v>
      </c>
      <c r="U74" s="525">
        <f t="shared" si="68"/>
        <v>0.99619469809174555</v>
      </c>
      <c r="V74" s="522">
        <f t="shared" si="49"/>
        <v>-8.7155742747658166E-2</v>
      </c>
      <c r="W74" s="522">
        <f t="shared" si="69"/>
        <v>51.742230555555558</v>
      </c>
      <c r="X74" s="512">
        <f>Sheet3!$C$26</f>
        <v>33.257769444444442</v>
      </c>
      <c r="Y74" s="512">
        <v>30</v>
      </c>
      <c r="Z74" s="512">
        <v>0</v>
      </c>
      <c r="AA74" s="512">
        <f t="shared" si="70"/>
        <v>0.83621179828868641</v>
      </c>
      <c r="AB74" s="512">
        <f t="shared" si="71"/>
        <v>0.54840662687717512</v>
      </c>
      <c r="AC74" s="512">
        <f t="shared" si="72"/>
        <v>0.86602540378443871</v>
      </c>
      <c r="AD74" s="512">
        <f t="shared" si="73"/>
        <v>0.49999999999999994</v>
      </c>
      <c r="AE74" s="512">
        <f t="shared" si="74"/>
        <v>1</v>
      </c>
      <c r="AF74" s="512">
        <f t="shared" si="75"/>
        <v>0</v>
      </c>
      <c r="AG74" s="534">
        <f t="shared" si="50"/>
        <v>0.8130922429620453</v>
      </c>
      <c r="AH74" s="539">
        <f t="shared" si="51"/>
        <v>1.2298727587869505</v>
      </c>
      <c r="AI74" s="534">
        <f t="shared" si="52"/>
        <v>0.93214588312052438</v>
      </c>
      <c r="AJ74" s="540">
        <f t="shared" si="76"/>
        <v>1.0727934522998932</v>
      </c>
      <c r="AK74" s="534">
        <f t="shared" si="53"/>
        <v>0.98733685357808887</v>
      </c>
      <c r="AL74" s="540">
        <f t="shared" si="77"/>
        <v>1.0128255583451788</v>
      </c>
      <c r="AM74" s="534">
        <f t="shared" si="54"/>
        <v>0.97490793474612969</v>
      </c>
      <c r="AN74" s="540">
        <f t="shared" si="78"/>
        <v>1.0257378818651264</v>
      </c>
      <c r="AO74" s="534">
        <f t="shared" si="55"/>
        <v>0.89570238660439627</v>
      </c>
      <c r="AP74" s="540">
        <f t="shared" si="79"/>
        <v>1.1164422635860061</v>
      </c>
      <c r="AQ74" s="534">
        <f t="shared" si="56"/>
        <v>0.75511823839153536</v>
      </c>
      <c r="AR74" s="540">
        <f t="shared" si="80"/>
        <v>1.3242959170607282</v>
      </c>
      <c r="AS74" s="534">
        <f t="shared" si="57"/>
        <v>0.56273669014235039</v>
      </c>
      <c r="AT74" s="540">
        <f t="shared" si="81"/>
        <v>1.7770300346811208</v>
      </c>
      <c r="AU74" s="534">
        <f t="shared" si="58"/>
        <v>0.45110379121298316</v>
      </c>
      <c r="AV74" s="540">
        <f t="shared" si="82"/>
        <v>2.216784738853729</v>
      </c>
      <c r="AY74" s="504"/>
      <c r="AZ74" s="504"/>
      <c r="BE74" s="504"/>
      <c r="BF74" s="504"/>
      <c r="BG74" s="504"/>
      <c r="BH74" s="504"/>
      <c r="BI74" s="504"/>
      <c r="BJ74" s="504"/>
      <c r="BK74" s="543" t="s">
        <v>47</v>
      </c>
      <c r="BL74" s="515">
        <v>12</v>
      </c>
      <c r="BM74" s="512">
        <v>71</v>
      </c>
      <c r="BN74" s="534">
        <f t="shared" si="59"/>
        <v>971.65762425215826</v>
      </c>
      <c r="BO74" s="534">
        <f t="shared" si="60"/>
        <v>1000.5842736999311</v>
      </c>
      <c r="BP74" s="534">
        <f t="shared" si="61"/>
        <v>1012.216124765336</v>
      </c>
      <c r="BQ74" s="534">
        <f t="shared" si="62"/>
        <v>1009.6818437722628</v>
      </c>
      <c r="BR74" s="534">
        <f t="shared" si="63"/>
        <v>992.33111290228328</v>
      </c>
      <c r="BS74" s="534">
        <f t="shared" si="64"/>
        <v>955.22821145188323</v>
      </c>
      <c r="BT74" s="534">
        <f t="shared" si="65"/>
        <v>884.49285240131678</v>
      </c>
      <c r="BU74" s="534">
        <f t="shared" si="66"/>
        <v>825.63833946937871</v>
      </c>
    </row>
    <row r="75" spans="14:73" ht="8.25" x14ac:dyDescent="0.15">
      <c r="N75" s="504"/>
      <c r="O75" s="504"/>
      <c r="P75" s="504"/>
      <c r="Q75" s="535" t="s">
        <v>47</v>
      </c>
      <c r="R75" s="536">
        <v>13</v>
      </c>
      <c r="S75" s="537">
        <f t="shared" si="48"/>
        <v>72</v>
      </c>
      <c r="T75" s="538">
        <f t="shared" si="67"/>
        <v>-4</v>
      </c>
      <c r="U75" s="525">
        <f t="shared" si="68"/>
        <v>0.9975640502598242</v>
      </c>
      <c r="V75" s="522">
        <f t="shared" si="49"/>
        <v>-6.9756473744125302E-2</v>
      </c>
      <c r="W75" s="522">
        <f t="shared" si="69"/>
        <v>52.742230555555558</v>
      </c>
      <c r="X75" s="512">
        <f>Sheet3!$C$26</f>
        <v>33.257769444444442</v>
      </c>
      <c r="Y75" s="512">
        <v>30</v>
      </c>
      <c r="Z75" s="512">
        <v>0</v>
      </c>
      <c r="AA75" s="512">
        <f t="shared" si="70"/>
        <v>0.83621179828868641</v>
      </c>
      <c r="AB75" s="512">
        <f t="shared" si="71"/>
        <v>0.54840662687717512</v>
      </c>
      <c r="AC75" s="512">
        <f t="shared" si="72"/>
        <v>0.86602540378443871</v>
      </c>
      <c r="AD75" s="512">
        <f t="shared" si="73"/>
        <v>0.49999999999999994</v>
      </c>
      <c r="AE75" s="512">
        <f t="shared" si="74"/>
        <v>1</v>
      </c>
      <c r="AF75" s="512">
        <f t="shared" si="75"/>
        <v>0</v>
      </c>
      <c r="AG75" s="534">
        <f t="shared" si="50"/>
        <v>0.80941053995465795</v>
      </c>
      <c r="AH75" s="539">
        <f t="shared" si="51"/>
        <v>1.2354669857103895</v>
      </c>
      <c r="AI75" s="534">
        <f t="shared" si="52"/>
        <v>0.93077999165361691</v>
      </c>
      <c r="AJ75" s="540">
        <f t="shared" si="76"/>
        <v>1.0743677442221413</v>
      </c>
      <c r="AK75" s="534">
        <f t="shared" si="53"/>
        <v>0.98844742538623398</v>
      </c>
      <c r="AL75" s="540">
        <f t="shared" si="77"/>
        <v>1.011687596443738</v>
      </c>
      <c r="AM75" s="534">
        <f t="shared" si="54"/>
        <v>0.97848607019860545</v>
      </c>
      <c r="AN75" s="540">
        <f t="shared" si="78"/>
        <v>1.0219869556211749</v>
      </c>
      <c r="AO75" s="534">
        <f t="shared" si="55"/>
        <v>0.90157177024800406</v>
      </c>
      <c r="AP75" s="540">
        <f t="shared" si="79"/>
        <v>1.1091740369431935</v>
      </c>
      <c r="AQ75" s="534">
        <f t="shared" si="56"/>
        <v>0.76294634954647134</v>
      </c>
      <c r="AR75" s="540">
        <f t="shared" si="80"/>
        <v>1.3107081521452246</v>
      </c>
      <c r="AS75" s="534">
        <f t="shared" si="57"/>
        <v>0.57205740099381652</v>
      </c>
      <c r="AT75" s="540">
        <f t="shared" si="81"/>
        <v>1.7480763263664325</v>
      </c>
      <c r="AU75" s="534">
        <f t="shared" si="58"/>
        <v>0.46096282373977882</v>
      </c>
      <c r="AV75" s="540">
        <f t="shared" si="82"/>
        <v>2.1693723408908059</v>
      </c>
      <c r="AY75" s="504"/>
      <c r="AZ75" s="504"/>
      <c r="BE75" s="504"/>
      <c r="BF75" s="504"/>
      <c r="BG75" s="504"/>
      <c r="BH75" s="504"/>
      <c r="BI75" s="504"/>
      <c r="BJ75" s="504"/>
      <c r="BK75" s="543" t="s">
        <v>47</v>
      </c>
      <c r="BL75" s="515">
        <v>13</v>
      </c>
      <c r="BM75" s="512">
        <v>72</v>
      </c>
      <c r="BN75" s="534">
        <f t="shared" si="59"/>
        <v>970.66530276289006</v>
      </c>
      <c r="BO75" s="534">
        <f t="shared" si="60"/>
        <v>1000.2835564540059</v>
      </c>
      <c r="BP75" s="534">
        <f t="shared" si="61"/>
        <v>1012.4402719830774</v>
      </c>
      <c r="BQ75" s="534">
        <f t="shared" si="62"/>
        <v>1010.4163172277333</v>
      </c>
      <c r="BR75" s="534">
        <f t="shared" si="63"/>
        <v>993.69338852226906</v>
      </c>
      <c r="BS75" s="534">
        <f t="shared" si="64"/>
        <v>957.5516223558958</v>
      </c>
      <c r="BT75" s="534">
        <f t="shared" si="65"/>
        <v>888.67303979782207</v>
      </c>
      <c r="BU75" s="534">
        <f t="shared" si="66"/>
        <v>831.602556773674</v>
      </c>
    </row>
    <row r="76" spans="14:73" ht="8.25" x14ac:dyDescent="0.15">
      <c r="N76" s="504"/>
      <c r="O76" s="504"/>
      <c r="P76" s="504"/>
      <c r="Q76" s="535" t="s">
        <v>47</v>
      </c>
      <c r="R76" s="536">
        <v>14</v>
      </c>
      <c r="S76" s="537">
        <f t="shared" si="48"/>
        <v>73</v>
      </c>
      <c r="T76" s="538">
        <f t="shared" si="67"/>
        <v>-4</v>
      </c>
      <c r="U76" s="525">
        <f t="shared" si="68"/>
        <v>0.9975640502598242</v>
      </c>
      <c r="V76" s="522">
        <f t="shared" si="49"/>
        <v>-6.9756473744125302E-2</v>
      </c>
      <c r="W76" s="522">
        <f t="shared" si="69"/>
        <v>52.742230555555558</v>
      </c>
      <c r="X76" s="512">
        <f>Sheet3!$C$26</f>
        <v>33.257769444444442</v>
      </c>
      <c r="Y76" s="512">
        <v>30</v>
      </c>
      <c r="Z76" s="512">
        <v>0</v>
      </c>
      <c r="AA76" s="512">
        <f t="shared" si="70"/>
        <v>0.83621179828868641</v>
      </c>
      <c r="AB76" s="512">
        <f t="shared" si="71"/>
        <v>0.54840662687717512</v>
      </c>
      <c r="AC76" s="512">
        <f t="shared" si="72"/>
        <v>0.86602540378443871</v>
      </c>
      <c r="AD76" s="512">
        <f t="shared" si="73"/>
        <v>0.49999999999999994</v>
      </c>
      <c r="AE76" s="512">
        <f t="shared" si="74"/>
        <v>1</v>
      </c>
      <c r="AF76" s="512">
        <f t="shared" si="75"/>
        <v>0</v>
      </c>
      <c r="AG76" s="534">
        <f t="shared" si="50"/>
        <v>0.80941053995465795</v>
      </c>
      <c r="AH76" s="539">
        <f t="shared" si="51"/>
        <v>1.2354669857103895</v>
      </c>
      <c r="AI76" s="534">
        <f t="shared" si="52"/>
        <v>0.93077999165361691</v>
      </c>
      <c r="AJ76" s="540">
        <f t="shared" si="76"/>
        <v>1.0743677442221413</v>
      </c>
      <c r="AK76" s="534">
        <f t="shared" si="53"/>
        <v>0.98844742538623398</v>
      </c>
      <c r="AL76" s="540">
        <f t="shared" si="77"/>
        <v>1.011687596443738</v>
      </c>
      <c r="AM76" s="534">
        <f t="shared" si="54"/>
        <v>0.97848607019860545</v>
      </c>
      <c r="AN76" s="540">
        <f t="shared" si="78"/>
        <v>1.0219869556211749</v>
      </c>
      <c r="AO76" s="534">
        <f t="shared" si="55"/>
        <v>0.90157177024800406</v>
      </c>
      <c r="AP76" s="540">
        <f t="shared" si="79"/>
        <v>1.1091740369431935</v>
      </c>
      <c r="AQ76" s="534">
        <f t="shared" si="56"/>
        <v>0.76294634954647134</v>
      </c>
      <c r="AR76" s="540">
        <f t="shared" si="80"/>
        <v>1.3107081521452246</v>
      </c>
      <c r="AS76" s="534">
        <f t="shared" si="57"/>
        <v>0.57205740099381652</v>
      </c>
      <c r="AT76" s="540">
        <f t="shared" si="81"/>
        <v>1.7480763263664325</v>
      </c>
      <c r="AU76" s="534">
        <f t="shared" si="58"/>
        <v>0.46096282373977882</v>
      </c>
      <c r="AV76" s="540">
        <f t="shared" si="82"/>
        <v>2.1693723408908059</v>
      </c>
      <c r="AY76" s="504"/>
      <c r="AZ76" s="504"/>
      <c r="BE76" s="504"/>
      <c r="BF76" s="504"/>
      <c r="BG76" s="504"/>
      <c r="BH76" s="504"/>
      <c r="BI76" s="504"/>
      <c r="BJ76" s="504"/>
      <c r="BK76" s="543" t="s">
        <v>47</v>
      </c>
      <c r="BL76" s="515">
        <v>14</v>
      </c>
      <c r="BM76" s="512">
        <v>73</v>
      </c>
      <c r="BN76" s="534">
        <f t="shared" si="59"/>
        <v>970.66530276289006</v>
      </c>
      <c r="BO76" s="534">
        <f t="shared" si="60"/>
        <v>1000.2835564540059</v>
      </c>
      <c r="BP76" s="534">
        <f t="shared" si="61"/>
        <v>1012.4402719830774</v>
      </c>
      <c r="BQ76" s="534">
        <f t="shared" si="62"/>
        <v>1010.4163172277333</v>
      </c>
      <c r="BR76" s="534">
        <f t="shared" si="63"/>
        <v>993.69338852226906</v>
      </c>
      <c r="BS76" s="534">
        <f t="shared" si="64"/>
        <v>957.5516223558958</v>
      </c>
      <c r="BT76" s="534">
        <f t="shared" si="65"/>
        <v>888.67303979782207</v>
      </c>
      <c r="BU76" s="534">
        <f t="shared" si="66"/>
        <v>831.602556773674</v>
      </c>
    </row>
    <row r="77" spans="14:73" ht="8.25" x14ac:dyDescent="0.15">
      <c r="N77" s="504"/>
      <c r="O77" s="504"/>
      <c r="P77" s="504"/>
      <c r="Q77" s="535" t="s">
        <v>47</v>
      </c>
      <c r="R77" s="536">
        <v>15</v>
      </c>
      <c r="S77" s="537">
        <f t="shared" si="48"/>
        <v>74</v>
      </c>
      <c r="T77" s="538">
        <f t="shared" si="67"/>
        <v>-3</v>
      </c>
      <c r="U77" s="525">
        <f t="shared" si="68"/>
        <v>0.99862953475457383</v>
      </c>
      <c r="V77" s="522">
        <f t="shared" si="49"/>
        <v>-5.2335956242943835E-2</v>
      </c>
      <c r="W77" s="522">
        <f t="shared" si="69"/>
        <v>53.742230555555558</v>
      </c>
      <c r="X77" s="512">
        <f>Sheet3!$C$26</f>
        <v>33.257769444444442</v>
      </c>
      <c r="Y77" s="512">
        <v>30</v>
      </c>
      <c r="Z77" s="512">
        <v>0</v>
      </c>
      <c r="AA77" s="512">
        <f t="shared" si="70"/>
        <v>0.83621179828868641</v>
      </c>
      <c r="AB77" s="512">
        <f t="shared" si="71"/>
        <v>0.54840662687717512</v>
      </c>
      <c r="AC77" s="512">
        <f t="shared" si="72"/>
        <v>0.86602540378443871</v>
      </c>
      <c r="AD77" s="512">
        <f t="shared" si="73"/>
        <v>0.49999999999999994</v>
      </c>
      <c r="AE77" s="512">
        <f t="shared" si="74"/>
        <v>1</v>
      </c>
      <c r="AF77" s="512">
        <f t="shared" si="75"/>
        <v>0</v>
      </c>
      <c r="AG77" s="534">
        <f t="shared" si="50"/>
        <v>0.80546105395034706</v>
      </c>
      <c r="AH77" s="539">
        <f t="shared" si="51"/>
        <v>1.2415249565395441</v>
      </c>
      <c r="AI77" s="534">
        <f t="shared" si="52"/>
        <v>0.92911723093017884</v>
      </c>
      <c r="AJ77" s="540">
        <f t="shared" si="76"/>
        <v>1.076290447222529</v>
      </c>
      <c r="AK77" s="534">
        <f t="shared" si="53"/>
        <v>0.98925235603055817</v>
      </c>
      <c r="AL77" s="540">
        <f t="shared" si="77"/>
        <v>1.0108644107885347</v>
      </c>
      <c r="AM77" s="534">
        <f t="shared" si="54"/>
        <v>0.98177070086412732</v>
      </c>
      <c r="AN77" s="540">
        <f t="shared" si="78"/>
        <v>1.0185677766914696</v>
      </c>
      <c r="AO77" s="534">
        <f t="shared" si="55"/>
        <v>0.90717987035368253</v>
      </c>
      <c r="AP77" s="540">
        <f t="shared" si="79"/>
        <v>1.1023172280157953</v>
      </c>
      <c r="AQ77" s="534">
        <f t="shared" si="56"/>
        <v>0.77056328716323619</v>
      </c>
      <c r="AR77" s="540">
        <f t="shared" si="80"/>
        <v>1.2977519389502914</v>
      </c>
      <c r="AS77" s="534">
        <f t="shared" si="57"/>
        <v>0.58123152153769653</v>
      </c>
      <c r="AT77" s="540">
        <f t="shared" si="81"/>
        <v>1.7204848032921829</v>
      </c>
      <c r="AU77" s="534">
        <f t="shared" si="58"/>
        <v>0.47071164061679099</v>
      </c>
      <c r="AV77" s="540">
        <f t="shared" si="82"/>
        <v>2.1244428939332427</v>
      </c>
      <c r="AY77" s="504"/>
      <c r="AZ77" s="504"/>
      <c r="BE77" s="504"/>
      <c r="BF77" s="504"/>
      <c r="BG77" s="504"/>
      <c r="BH77" s="504"/>
      <c r="BI77" s="504"/>
      <c r="BJ77" s="504"/>
      <c r="BK77" s="543" t="s">
        <v>47</v>
      </c>
      <c r="BL77" s="515">
        <v>15</v>
      </c>
      <c r="BM77" s="512">
        <v>74</v>
      </c>
      <c r="BN77" s="534">
        <f t="shared" si="59"/>
        <v>969.59348638770416</v>
      </c>
      <c r="BO77" s="534">
        <f t="shared" si="60"/>
        <v>999.91660089626544</v>
      </c>
      <c r="BP77" s="534">
        <f t="shared" si="61"/>
        <v>1012.6024983346736</v>
      </c>
      <c r="BQ77" s="534">
        <f t="shared" si="62"/>
        <v>1011.0870513278865</v>
      </c>
      <c r="BR77" s="534">
        <f t="shared" si="63"/>
        <v>994.9829012266847</v>
      </c>
      <c r="BS77" s="534">
        <f t="shared" si="64"/>
        <v>959.77954269299164</v>
      </c>
      <c r="BT77" s="534">
        <f t="shared" si="65"/>
        <v>892.69581716098685</v>
      </c>
      <c r="BU77" s="534">
        <f t="shared" si="66"/>
        <v>837.33332531889005</v>
      </c>
    </row>
    <row r="78" spans="14:73" ht="8.25" x14ac:dyDescent="0.15">
      <c r="N78" s="504"/>
      <c r="O78" s="504"/>
      <c r="P78" s="504"/>
      <c r="Q78" s="535" t="s">
        <v>47</v>
      </c>
      <c r="R78" s="536">
        <v>16</v>
      </c>
      <c r="S78" s="537">
        <f t="shared" si="48"/>
        <v>75</v>
      </c>
      <c r="T78" s="538">
        <f t="shared" si="67"/>
        <v>-3</v>
      </c>
      <c r="U78" s="525">
        <f t="shared" si="68"/>
        <v>0.99862953475457383</v>
      </c>
      <c r="V78" s="522">
        <f t="shared" si="49"/>
        <v>-5.2335956242943835E-2</v>
      </c>
      <c r="W78" s="522">
        <f t="shared" si="69"/>
        <v>53.742230555555558</v>
      </c>
      <c r="X78" s="512">
        <f>Sheet3!$C$26</f>
        <v>33.257769444444442</v>
      </c>
      <c r="Y78" s="512">
        <v>30</v>
      </c>
      <c r="Z78" s="512">
        <v>0</v>
      </c>
      <c r="AA78" s="512">
        <f t="shared" si="70"/>
        <v>0.83621179828868641</v>
      </c>
      <c r="AB78" s="512">
        <f t="shared" si="71"/>
        <v>0.54840662687717512</v>
      </c>
      <c r="AC78" s="512">
        <f t="shared" si="72"/>
        <v>0.86602540378443871</v>
      </c>
      <c r="AD78" s="512">
        <f t="shared" si="73"/>
        <v>0.49999999999999994</v>
      </c>
      <c r="AE78" s="512">
        <f t="shared" si="74"/>
        <v>1</v>
      </c>
      <c r="AF78" s="512">
        <f t="shared" si="75"/>
        <v>0</v>
      </c>
      <c r="AG78" s="534">
        <f t="shared" si="50"/>
        <v>0.80546105395034706</v>
      </c>
      <c r="AH78" s="539">
        <f t="shared" si="51"/>
        <v>1.2415249565395441</v>
      </c>
      <c r="AI78" s="534">
        <f t="shared" si="52"/>
        <v>0.92911723093017884</v>
      </c>
      <c r="AJ78" s="540">
        <f t="shared" si="76"/>
        <v>1.076290447222529</v>
      </c>
      <c r="AK78" s="534">
        <f t="shared" si="53"/>
        <v>0.98925235603055817</v>
      </c>
      <c r="AL78" s="540">
        <f t="shared" si="77"/>
        <v>1.0108644107885347</v>
      </c>
      <c r="AM78" s="534">
        <f t="shared" si="54"/>
        <v>0.98177070086412732</v>
      </c>
      <c r="AN78" s="540">
        <f t="shared" si="78"/>
        <v>1.0185677766914696</v>
      </c>
      <c r="AO78" s="534">
        <f t="shared" si="55"/>
        <v>0.90717987035368253</v>
      </c>
      <c r="AP78" s="540">
        <f t="shared" si="79"/>
        <v>1.1023172280157953</v>
      </c>
      <c r="AQ78" s="534">
        <f t="shared" si="56"/>
        <v>0.77056328716323619</v>
      </c>
      <c r="AR78" s="540">
        <f t="shared" si="80"/>
        <v>1.2977519389502914</v>
      </c>
      <c r="AS78" s="534">
        <f t="shared" si="57"/>
        <v>0.58123152153769653</v>
      </c>
      <c r="AT78" s="540">
        <f t="shared" si="81"/>
        <v>1.7204848032921829</v>
      </c>
      <c r="AU78" s="534">
        <f t="shared" si="58"/>
        <v>0.47071164061679099</v>
      </c>
      <c r="AV78" s="540">
        <f t="shared" si="82"/>
        <v>2.1244428939332427</v>
      </c>
      <c r="AY78" s="504"/>
      <c r="AZ78" s="504"/>
      <c r="BE78" s="504"/>
      <c r="BF78" s="504"/>
      <c r="BG78" s="504"/>
      <c r="BH78" s="504"/>
      <c r="BI78" s="504"/>
      <c r="BJ78" s="504"/>
      <c r="BK78" s="543" t="s">
        <v>47</v>
      </c>
      <c r="BL78" s="515">
        <v>16</v>
      </c>
      <c r="BM78" s="512">
        <v>75</v>
      </c>
      <c r="BN78" s="534">
        <f t="shared" si="59"/>
        <v>969.59348638770416</v>
      </c>
      <c r="BO78" s="534">
        <f t="shared" si="60"/>
        <v>999.91660089626544</v>
      </c>
      <c r="BP78" s="534">
        <f t="shared" si="61"/>
        <v>1012.6024983346736</v>
      </c>
      <c r="BQ78" s="534">
        <f t="shared" si="62"/>
        <v>1011.0870513278865</v>
      </c>
      <c r="BR78" s="534">
        <f t="shared" si="63"/>
        <v>994.9829012266847</v>
      </c>
      <c r="BS78" s="534">
        <f t="shared" si="64"/>
        <v>959.77954269299164</v>
      </c>
      <c r="BT78" s="534">
        <f t="shared" si="65"/>
        <v>892.69581716098685</v>
      </c>
      <c r="BU78" s="534">
        <f t="shared" si="66"/>
        <v>837.33332531889005</v>
      </c>
    </row>
    <row r="79" spans="14:73" ht="8.25" x14ac:dyDescent="0.15">
      <c r="N79" s="504"/>
      <c r="O79" s="504"/>
      <c r="P79" s="504"/>
      <c r="Q79" s="535" t="s">
        <v>47</v>
      </c>
      <c r="R79" s="536">
        <v>17</v>
      </c>
      <c r="S79" s="537">
        <f t="shared" si="48"/>
        <v>76</v>
      </c>
      <c r="T79" s="538">
        <f t="shared" si="67"/>
        <v>-3</v>
      </c>
      <c r="U79" s="525">
        <f t="shared" si="68"/>
        <v>0.99862953475457383</v>
      </c>
      <c r="V79" s="522">
        <f t="shared" si="49"/>
        <v>-5.2335956242943835E-2</v>
      </c>
      <c r="W79" s="522">
        <f t="shared" si="69"/>
        <v>53.742230555555558</v>
      </c>
      <c r="X79" s="512">
        <f>Sheet3!$C$26</f>
        <v>33.257769444444442</v>
      </c>
      <c r="Y79" s="512">
        <v>30</v>
      </c>
      <c r="Z79" s="512">
        <v>0</v>
      </c>
      <c r="AA79" s="512">
        <f t="shared" si="70"/>
        <v>0.83621179828868641</v>
      </c>
      <c r="AB79" s="512">
        <f t="shared" si="71"/>
        <v>0.54840662687717512</v>
      </c>
      <c r="AC79" s="512">
        <f t="shared" si="72"/>
        <v>0.86602540378443871</v>
      </c>
      <c r="AD79" s="512">
        <f t="shared" si="73"/>
        <v>0.49999999999999994</v>
      </c>
      <c r="AE79" s="512">
        <f t="shared" si="74"/>
        <v>1</v>
      </c>
      <c r="AF79" s="512">
        <f t="shared" si="75"/>
        <v>0</v>
      </c>
      <c r="AG79" s="534">
        <f t="shared" si="50"/>
        <v>0.80546105395034706</v>
      </c>
      <c r="AH79" s="539">
        <f t="shared" si="51"/>
        <v>1.2415249565395441</v>
      </c>
      <c r="AI79" s="534">
        <f t="shared" si="52"/>
        <v>0.92911723093017884</v>
      </c>
      <c r="AJ79" s="540">
        <f t="shared" si="76"/>
        <v>1.076290447222529</v>
      </c>
      <c r="AK79" s="534">
        <f t="shared" si="53"/>
        <v>0.98925235603055817</v>
      </c>
      <c r="AL79" s="540">
        <f t="shared" si="77"/>
        <v>1.0108644107885347</v>
      </c>
      <c r="AM79" s="534">
        <f t="shared" si="54"/>
        <v>0.98177070086412732</v>
      </c>
      <c r="AN79" s="540">
        <f t="shared" si="78"/>
        <v>1.0185677766914696</v>
      </c>
      <c r="AO79" s="534">
        <f t="shared" si="55"/>
        <v>0.90717987035368253</v>
      </c>
      <c r="AP79" s="540">
        <f t="shared" si="79"/>
        <v>1.1023172280157953</v>
      </c>
      <c r="AQ79" s="534">
        <f t="shared" si="56"/>
        <v>0.77056328716323619</v>
      </c>
      <c r="AR79" s="540">
        <f t="shared" si="80"/>
        <v>1.2977519389502914</v>
      </c>
      <c r="AS79" s="534">
        <f t="shared" si="57"/>
        <v>0.58123152153769653</v>
      </c>
      <c r="AT79" s="540">
        <f t="shared" si="81"/>
        <v>1.7204848032921829</v>
      </c>
      <c r="AU79" s="534">
        <f t="shared" si="58"/>
        <v>0.47071164061679099</v>
      </c>
      <c r="AV79" s="540">
        <f t="shared" si="82"/>
        <v>2.1244428939332427</v>
      </c>
      <c r="AY79" s="504"/>
      <c r="AZ79" s="504"/>
      <c r="BE79" s="504"/>
      <c r="BF79" s="504"/>
      <c r="BG79" s="504"/>
      <c r="BH79" s="504"/>
      <c r="BI79" s="504"/>
      <c r="BJ79" s="504"/>
      <c r="BK79" s="543" t="s">
        <v>47</v>
      </c>
      <c r="BL79" s="515">
        <v>17</v>
      </c>
      <c r="BM79" s="512">
        <v>76</v>
      </c>
      <c r="BN79" s="534">
        <f t="shared" si="59"/>
        <v>969.59348638770416</v>
      </c>
      <c r="BO79" s="534">
        <f t="shared" si="60"/>
        <v>999.91660089626544</v>
      </c>
      <c r="BP79" s="534">
        <f t="shared" si="61"/>
        <v>1012.6024983346736</v>
      </c>
      <c r="BQ79" s="534">
        <f t="shared" si="62"/>
        <v>1011.0870513278865</v>
      </c>
      <c r="BR79" s="534">
        <f t="shared" si="63"/>
        <v>994.9829012266847</v>
      </c>
      <c r="BS79" s="534">
        <f t="shared" si="64"/>
        <v>959.77954269299164</v>
      </c>
      <c r="BT79" s="534">
        <f t="shared" si="65"/>
        <v>892.69581716098685</v>
      </c>
      <c r="BU79" s="534">
        <f t="shared" si="66"/>
        <v>837.33332531889005</v>
      </c>
    </row>
    <row r="80" spans="14:73" ht="8.25" x14ac:dyDescent="0.15">
      <c r="N80" s="504"/>
      <c r="O80" s="504"/>
      <c r="P80" s="504"/>
      <c r="Q80" s="535" t="s">
        <v>47</v>
      </c>
      <c r="R80" s="536">
        <v>18</v>
      </c>
      <c r="S80" s="537">
        <f t="shared" si="48"/>
        <v>77</v>
      </c>
      <c r="T80" s="538">
        <f t="shared" si="67"/>
        <v>-2</v>
      </c>
      <c r="U80" s="525">
        <f t="shared" si="68"/>
        <v>0.99939082701909576</v>
      </c>
      <c r="V80" s="522">
        <f t="shared" si="49"/>
        <v>-3.4899496702500969E-2</v>
      </c>
      <c r="W80" s="522">
        <f t="shared" si="69"/>
        <v>54.742230555555558</v>
      </c>
      <c r="X80" s="512">
        <f>Sheet3!$C$26</f>
        <v>33.257769444444442</v>
      </c>
      <c r="Y80" s="512">
        <v>30</v>
      </c>
      <c r="Z80" s="512">
        <v>0</v>
      </c>
      <c r="AA80" s="512">
        <f t="shared" si="70"/>
        <v>0.83621179828868641</v>
      </c>
      <c r="AB80" s="512">
        <f t="shared" si="71"/>
        <v>0.54840662687717512</v>
      </c>
      <c r="AC80" s="512">
        <f t="shared" si="72"/>
        <v>0.86602540378443871</v>
      </c>
      <c r="AD80" s="512">
        <f t="shared" si="73"/>
        <v>0.49999999999999994</v>
      </c>
      <c r="AE80" s="512">
        <f t="shared" si="74"/>
        <v>1</v>
      </c>
      <c r="AF80" s="512">
        <f t="shared" si="75"/>
        <v>0</v>
      </c>
      <c r="AG80" s="534">
        <f t="shared" si="50"/>
        <v>0.80125027250482728</v>
      </c>
      <c r="AH80" s="539">
        <f t="shared" si="51"/>
        <v>1.2480494975357095</v>
      </c>
      <c r="AI80" s="534">
        <f t="shared" si="52"/>
        <v>0.9271614293546796</v>
      </c>
      <c r="AJ80" s="540">
        <f t="shared" si="76"/>
        <v>1.0785608291492641</v>
      </c>
      <c r="AK80" s="534">
        <f t="shared" si="53"/>
        <v>0.98975253308711597</v>
      </c>
      <c r="AL80" s="540">
        <f t="shared" si="77"/>
        <v>1.0103535647248321</v>
      </c>
      <c r="AM80" s="534">
        <f t="shared" si="54"/>
        <v>0.98475969318624246</v>
      </c>
      <c r="AN80" s="540">
        <f t="shared" si="78"/>
        <v>1.0154761683679869</v>
      </c>
      <c r="AO80" s="534">
        <f t="shared" si="55"/>
        <v>0.91252165690197073</v>
      </c>
      <c r="AP80" s="540">
        <f t="shared" si="79"/>
        <v>1.0958644021611716</v>
      </c>
      <c r="AQ80" s="534">
        <f t="shared" si="56"/>
        <v>0.7779614468920335</v>
      </c>
      <c r="AR80" s="540">
        <f t="shared" si="80"/>
        <v>1.2854107411042199</v>
      </c>
      <c r="AS80" s="534">
        <f t="shared" si="57"/>
        <v>0.59024937081360007</v>
      </c>
      <c r="AT80" s="540">
        <f t="shared" si="81"/>
        <v>1.6941991799527027</v>
      </c>
      <c r="AU80" s="534">
        <f t="shared" si="58"/>
        <v>0.48033975498872489</v>
      </c>
      <c r="AV80" s="540">
        <f t="shared" si="82"/>
        <v>2.0818597453451946</v>
      </c>
      <c r="AY80" s="504"/>
      <c r="AZ80" s="504"/>
      <c r="BE80" s="504"/>
      <c r="BF80" s="504"/>
      <c r="BG80" s="504"/>
      <c r="BH80" s="504"/>
      <c r="BI80" s="504"/>
      <c r="BJ80" s="504"/>
      <c r="BK80" s="543" t="s">
        <v>47</v>
      </c>
      <c r="BL80" s="515">
        <v>18</v>
      </c>
      <c r="BM80" s="512">
        <v>77</v>
      </c>
      <c r="BN80" s="534">
        <f t="shared" si="59"/>
        <v>968.44231771370301</v>
      </c>
      <c r="BO80" s="534">
        <f t="shared" si="60"/>
        <v>999.48373341528736</v>
      </c>
      <c r="BP80" s="534">
        <f t="shared" si="61"/>
        <v>1012.7032058828901</v>
      </c>
      <c r="BQ80" s="534">
        <f t="shared" si="62"/>
        <v>1011.6945328274119</v>
      </c>
      <c r="BR80" s="534">
        <f t="shared" si="63"/>
        <v>996.20032612377713</v>
      </c>
      <c r="BS80" s="534">
        <f t="shared" si="64"/>
        <v>961.91319808770072</v>
      </c>
      <c r="BT80" s="534">
        <f t="shared" si="65"/>
        <v>896.56456709171118</v>
      </c>
      <c r="BU80" s="534">
        <f t="shared" si="66"/>
        <v>842.83764919516852</v>
      </c>
    </row>
    <row r="81" spans="14:73" ht="8.25" x14ac:dyDescent="0.15">
      <c r="N81" s="504"/>
      <c r="O81" s="504"/>
      <c r="P81" s="504"/>
      <c r="Q81" s="535" t="s">
        <v>47</v>
      </c>
      <c r="R81" s="536">
        <v>19</v>
      </c>
      <c r="S81" s="537">
        <f t="shared" si="48"/>
        <v>78</v>
      </c>
      <c r="T81" s="538">
        <f t="shared" si="67"/>
        <v>-2</v>
      </c>
      <c r="U81" s="525">
        <f t="shared" si="68"/>
        <v>0.99939082701909576</v>
      </c>
      <c r="V81" s="522">
        <f t="shared" si="49"/>
        <v>-3.4899496702500969E-2</v>
      </c>
      <c r="W81" s="522">
        <f t="shared" si="69"/>
        <v>54.742230555555558</v>
      </c>
      <c r="X81" s="512">
        <f>Sheet3!$C$26</f>
        <v>33.257769444444442</v>
      </c>
      <c r="Y81" s="512">
        <v>30</v>
      </c>
      <c r="Z81" s="512">
        <v>0</v>
      </c>
      <c r="AA81" s="512">
        <f t="shared" si="70"/>
        <v>0.83621179828868641</v>
      </c>
      <c r="AB81" s="512">
        <f t="shared" si="71"/>
        <v>0.54840662687717512</v>
      </c>
      <c r="AC81" s="512">
        <f t="shared" si="72"/>
        <v>0.86602540378443871</v>
      </c>
      <c r="AD81" s="512">
        <f t="shared" si="73"/>
        <v>0.49999999999999994</v>
      </c>
      <c r="AE81" s="512">
        <f t="shared" si="74"/>
        <v>1</v>
      </c>
      <c r="AF81" s="512">
        <f t="shared" si="75"/>
        <v>0</v>
      </c>
      <c r="AG81" s="534">
        <f t="shared" si="50"/>
        <v>0.80125027250482728</v>
      </c>
      <c r="AH81" s="539">
        <f t="shared" si="51"/>
        <v>1.2480494975357095</v>
      </c>
      <c r="AI81" s="534">
        <f t="shared" si="52"/>
        <v>0.9271614293546796</v>
      </c>
      <c r="AJ81" s="540">
        <f t="shared" si="76"/>
        <v>1.0785608291492641</v>
      </c>
      <c r="AK81" s="534">
        <f t="shared" si="53"/>
        <v>0.98975253308711597</v>
      </c>
      <c r="AL81" s="540">
        <f t="shared" si="77"/>
        <v>1.0103535647248321</v>
      </c>
      <c r="AM81" s="534">
        <f t="shared" si="54"/>
        <v>0.98475969318624246</v>
      </c>
      <c r="AN81" s="540">
        <f t="shared" si="78"/>
        <v>1.0154761683679869</v>
      </c>
      <c r="AO81" s="534">
        <f t="shared" si="55"/>
        <v>0.91252165690197073</v>
      </c>
      <c r="AP81" s="540">
        <f t="shared" si="79"/>
        <v>1.0958644021611716</v>
      </c>
      <c r="AQ81" s="534">
        <f t="shared" si="56"/>
        <v>0.7779614468920335</v>
      </c>
      <c r="AR81" s="540">
        <f t="shared" si="80"/>
        <v>1.2854107411042199</v>
      </c>
      <c r="AS81" s="534">
        <f t="shared" si="57"/>
        <v>0.59024937081360007</v>
      </c>
      <c r="AT81" s="540">
        <f t="shared" si="81"/>
        <v>1.6941991799527027</v>
      </c>
      <c r="AU81" s="534">
        <f t="shared" si="58"/>
        <v>0.48033975498872489</v>
      </c>
      <c r="AV81" s="540">
        <f t="shared" si="82"/>
        <v>2.0818597453451946</v>
      </c>
      <c r="AY81" s="504"/>
      <c r="AZ81" s="504"/>
      <c r="BE81" s="504"/>
      <c r="BF81" s="504"/>
      <c r="BG81" s="504"/>
      <c r="BH81" s="504"/>
      <c r="BI81" s="504"/>
      <c r="BJ81" s="504"/>
      <c r="BK81" s="543" t="s">
        <v>47</v>
      </c>
      <c r="BL81" s="515">
        <v>19</v>
      </c>
      <c r="BM81" s="512">
        <v>78</v>
      </c>
      <c r="BN81" s="534">
        <f t="shared" si="59"/>
        <v>968.44231771370301</v>
      </c>
      <c r="BO81" s="534">
        <f t="shared" si="60"/>
        <v>999.48373341528736</v>
      </c>
      <c r="BP81" s="534">
        <f t="shared" si="61"/>
        <v>1012.7032058828901</v>
      </c>
      <c r="BQ81" s="534">
        <f t="shared" si="62"/>
        <v>1011.6945328274119</v>
      </c>
      <c r="BR81" s="534">
        <f t="shared" si="63"/>
        <v>996.20032612377713</v>
      </c>
      <c r="BS81" s="534">
        <f t="shared" si="64"/>
        <v>961.91319808770072</v>
      </c>
      <c r="BT81" s="534">
        <f t="shared" si="65"/>
        <v>896.56456709171118</v>
      </c>
      <c r="BU81" s="534">
        <f t="shared" si="66"/>
        <v>842.83764919516852</v>
      </c>
    </row>
    <row r="82" spans="14:73" ht="8.25" x14ac:dyDescent="0.15">
      <c r="N82" s="504"/>
      <c r="O82" s="504"/>
      <c r="P82" s="504"/>
      <c r="Q82" s="535" t="s">
        <v>47</v>
      </c>
      <c r="R82" s="536">
        <v>20</v>
      </c>
      <c r="S82" s="537">
        <f t="shared" si="48"/>
        <v>79</v>
      </c>
      <c r="T82" s="538">
        <f t="shared" si="67"/>
        <v>-1</v>
      </c>
      <c r="U82" s="525">
        <f t="shared" si="68"/>
        <v>0.99984769515639127</v>
      </c>
      <c r="V82" s="522">
        <f t="shared" si="49"/>
        <v>-1.7452406437283512E-2</v>
      </c>
      <c r="W82" s="522">
        <f t="shared" si="69"/>
        <v>55.742230555555558</v>
      </c>
      <c r="X82" s="512">
        <f>Sheet3!$C$26</f>
        <v>33.257769444444442</v>
      </c>
      <c r="Y82" s="512">
        <v>30</v>
      </c>
      <c r="Z82" s="512">
        <v>0</v>
      </c>
      <c r="AA82" s="512">
        <f t="shared" si="70"/>
        <v>0.83621179828868641</v>
      </c>
      <c r="AB82" s="512">
        <f t="shared" si="71"/>
        <v>0.54840662687717512</v>
      </c>
      <c r="AC82" s="512">
        <f t="shared" si="72"/>
        <v>0.86602540378443871</v>
      </c>
      <c r="AD82" s="512">
        <f t="shared" si="73"/>
        <v>0.49999999999999994</v>
      </c>
      <c r="AE82" s="512">
        <f t="shared" si="74"/>
        <v>1</v>
      </c>
      <c r="AF82" s="512">
        <f t="shared" si="75"/>
        <v>0</v>
      </c>
      <c r="AG82" s="534">
        <f t="shared" si="50"/>
        <v>0.79678478219249038</v>
      </c>
      <c r="AH82" s="539">
        <f t="shared" si="51"/>
        <v>1.2550440499733542</v>
      </c>
      <c r="AI82" s="534">
        <f t="shared" si="52"/>
        <v>0.92491651680583886</v>
      </c>
      <c r="AJ82" s="540">
        <f t="shared" si="76"/>
        <v>1.0811786597275383</v>
      </c>
      <c r="AK82" s="534">
        <f t="shared" si="53"/>
        <v>0.98994894112684384</v>
      </c>
      <c r="AL82" s="540">
        <f t="shared" si="77"/>
        <v>1.0101531083630588</v>
      </c>
      <c r="AM82" s="534">
        <f t="shared" si="54"/>
        <v>0.98745099949785886</v>
      </c>
      <c r="AN82" s="540">
        <f t="shared" si="78"/>
        <v>1.0127084792141814</v>
      </c>
      <c r="AO82" s="534">
        <f t="shared" si="55"/>
        <v>0.91759216878456717</v>
      </c>
      <c r="AP82" s="540">
        <f t="shared" si="79"/>
        <v>1.0898087778196597</v>
      </c>
      <c r="AQ82" s="534">
        <f t="shared" si="56"/>
        <v>0.78513327160065427</v>
      </c>
      <c r="AR82" s="540">
        <f t="shared" si="80"/>
        <v>1.2736691160231894</v>
      </c>
      <c r="AS82" s="534">
        <f t="shared" si="57"/>
        <v>0.5991012901487146</v>
      </c>
      <c r="AT82" s="540">
        <f t="shared" si="81"/>
        <v>1.6691668277859499</v>
      </c>
      <c r="AU82" s="534">
        <f t="shared" si="58"/>
        <v>0.48983668913435208</v>
      </c>
      <c r="AV82" s="540">
        <f t="shared" si="82"/>
        <v>2.0414967318336594</v>
      </c>
      <c r="AY82" s="504"/>
      <c r="AZ82" s="504"/>
      <c r="BE82" s="504"/>
      <c r="BF82" s="504"/>
      <c r="BG82" s="504"/>
      <c r="BH82" s="504"/>
      <c r="BI82" s="504"/>
      <c r="BJ82" s="504"/>
      <c r="BK82" s="543" t="s">
        <v>47</v>
      </c>
      <c r="BL82" s="515">
        <v>20</v>
      </c>
      <c r="BM82" s="512">
        <v>79</v>
      </c>
      <c r="BN82" s="534">
        <f t="shared" si="59"/>
        <v>967.21187911024356</v>
      </c>
      <c r="BO82" s="534">
        <f t="shared" si="60"/>
        <v>998.98521713708033</v>
      </c>
      <c r="BP82" s="534">
        <f t="shared" si="61"/>
        <v>1012.7427307986151</v>
      </c>
      <c r="BQ82" s="534">
        <f t="shared" si="62"/>
        <v>1012.2391801140427</v>
      </c>
      <c r="BR82" s="534">
        <f t="shared" si="63"/>
        <v>997.3462660557708</v>
      </c>
      <c r="BS82" s="534">
        <f t="shared" si="64"/>
        <v>963.95372939076037</v>
      </c>
      <c r="BT82" s="534">
        <f t="shared" si="65"/>
        <v>900.28250872515798</v>
      </c>
      <c r="BU82" s="534">
        <f t="shared" si="66"/>
        <v>848.1221756046026</v>
      </c>
    </row>
    <row r="83" spans="14:73" ht="8.25" x14ac:dyDescent="0.15">
      <c r="N83" s="504"/>
      <c r="O83" s="504"/>
      <c r="P83" s="504"/>
      <c r="Q83" s="535" t="s">
        <v>47</v>
      </c>
      <c r="R83" s="536">
        <v>21</v>
      </c>
      <c r="S83" s="537">
        <f t="shared" si="48"/>
        <v>80</v>
      </c>
      <c r="T83" s="538">
        <f t="shared" si="67"/>
        <v>-1</v>
      </c>
      <c r="U83" s="525">
        <f t="shared" si="68"/>
        <v>0.99984769515639127</v>
      </c>
      <c r="V83" s="522">
        <f t="shared" si="49"/>
        <v>-1.7452406437283512E-2</v>
      </c>
      <c r="W83" s="522">
        <f t="shared" si="69"/>
        <v>55.742230555555558</v>
      </c>
      <c r="X83" s="512">
        <f>Sheet3!$C$26</f>
        <v>33.257769444444442</v>
      </c>
      <c r="Y83" s="512">
        <v>30</v>
      </c>
      <c r="Z83" s="512">
        <v>0</v>
      </c>
      <c r="AA83" s="512">
        <f t="shared" si="70"/>
        <v>0.83621179828868641</v>
      </c>
      <c r="AB83" s="512">
        <f t="shared" si="71"/>
        <v>0.54840662687717512</v>
      </c>
      <c r="AC83" s="512">
        <f t="shared" si="72"/>
        <v>0.86602540378443871</v>
      </c>
      <c r="AD83" s="512">
        <f t="shared" si="73"/>
        <v>0.49999999999999994</v>
      </c>
      <c r="AE83" s="512">
        <f t="shared" si="74"/>
        <v>1</v>
      </c>
      <c r="AF83" s="512">
        <f t="shared" si="75"/>
        <v>0</v>
      </c>
      <c r="AG83" s="534">
        <f t="shared" si="50"/>
        <v>0.79678478219249038</v>
      </c>
      <c r="AH83" s="539">
        <f t="shared" si="51"/>
        <v>1.2550440499733542</v>
      </c>
      <c r="AI83" s="534">
        <f t="shared" si="52"/>
        <v>0.92491651680583886</v>
      </c>
      <c r="AJ83" s="540">
        <f t="shared" si="76"/>
        <v>1.0811786597275383</v>
      </c>
      <c r="AK83" s="534">
        <f t="shared" si="53"/>
        <v>0.98994894112684384</v>
      </c>
      <c r="AL83" s="540">
        <f t="shared" si="77"/>
        <v>1.0101531083630588</v>
      </c>
      <c r="AM83" s="534">
        <f t="shared" si="54"/>
        <v>0.98745099949785886</v>
      </c>
      <c r="AN83" s="540">
        <f t="shared" si="78"/>
        <v>1.0127084792141814</v>
      </c>
      <c r="AO83" s="534">
        <f t="shared" si="55"/>
        <v>0.91759216878456717</v>
      </c>
      <c r="AP83" s="540">
        <f t="shared" si="79"/>
        <v>1.0898087778196597</v>
      </c>
      <c r="AQ83" s="534">
        <f t="shared" si="56"/>
        <v>0.78513327160065427</v>
      </c>
      <c r="AR83" s="540">
        <f t="shared" si="80"/>
        <v>1.2736691160231894</v>
      </c>
      <c r="AS83" s="534">
        <f t="shared" si="57"/>
        <v>0.5991012901487146</v>
      </c>
      <c r="AT83" s="540">
        <f t="shared" si="81"/>
        <v>1.6691668277859499</v>
      </c>
      <c r="AU83" s="534">
        <f t="shared" si="58"/>
        <v>0.48983668913435208</v>
      </c>
      <c r="AV83" s="540">
        <f t="shared" si="82"/>
        <v>2.0414967318336594</v>
      </c>
      <c r="AY83" s="504"/>
      <c r="AZ83" s="504"/>
      <c r="BE83" s="504"/>
      <c r="BF83" s="504"/>
      <c r="BG83" s="504"/>
      <c r="BH83" s="504"/>
      <c r="BI83" s="504"/>
      <c r="BJ83" s="504"/>
      <c r="BK83" s="543" t="s">
        <v>47</v>
      </c>
      <c r="BL83" s="515">
        <v>21</v>
      </c>
      <c r="BM83" s="512">
        <v>80</v>
      </c>
      <c r="BN83" s="534">
        <f t="shared" si="59"/>
        <v>967.21187911024356</v>
      </c>
      <c r="BO83" s="534">
        <f t="shared" si="60"/>
        <v>998.98521713708033</v>
      </c>
      <c r="BP83" s="534">
        <f t="shared" si="61"/>
        <v>1012.7427307986151</v>
      </c>
      <c r="BQ83" s="534">
        <f t="shared" si="62"/>
        <v>1012.2391801140427</v>
      </c>
      <c r="BR83" s="534">
        <f t="shared" si="63"/>
        <v>997.3462660557708</v>
      </c>
      <c r="BS83" s="534">
        <f t="shared" si="64"/>
        <v>963.95372939076037</v>
      </c>
      <c r="BT83" s="534">
        <f t="shared" si="65"/>
        <v>900.28250872515798</v>
      </c>
      <c r="BU83" s="534">
        <f t="shared" si="66"/>
        <v>848.1221756046026</v>
      </c>
    </row>
    <row r="84" spans="14:73" ht="8.25" x14ac:dyDescent="0.15">
      <c r="N84" s="504"/>
      <c r="O84" s="504"/>
      <c r="P84" s="504"/>
      <c r="Q84" s="535" t="s">
        <v>47</v>
      </c>
      <c r="R84" s="536">
        <v>22</v>
      </c>
      <c r="S84" s="537">
        <f t="shared" si="48"/>
        <v>81</v>
      </c>
      <c r="T84" s="538">
        <f t="shared" si="67"/>
        <v>-1</v>
      </c>
      <c r="U84" s="525">
        <f t="shared" si="68"/>
        <v>0.99984769515639127</v>
      </c>
      <c r="V84" s="522">
        <f t="shared" si="49"/>
        <v>-1.7452406437283512E-2</v>
      </c>
      <c r="W84" s="522">
        <f t="shared" si="69"/>
        <v>55.742230555555558</v>
      </c>
      <c r="X84" s="512">
        <f>Sheet3!$C$26</f>
        <v>33.257769444444442</v>
      </c>
      <c r="Y84" s="512">
        <v>30</v>
      </c>
      <c r="Z84" s="512">
        <v>0</v>
      </c>
      <c r="AA84" s="512">
        <f t="shared" si="70"/>
        <v>0.83621179828868641</v>
      </c>
      <c r="AB84" s="512">
        <f t="shared" si="71"/>
        <v>0.54840662687717512</v>
      </c>
      <c r="AC84" s="512">
        <f t="shared" si="72"/>
        <v>0.86602540378443871</v>
      </c>
      <c r="AD84" s="512">
        <f t="shared" si="73"/>
        <v>0.49999999999999994</v>
      </c>
      <c r="AE84" s="512">
        <f t="shared" si="74"/>
        <v>1</v>
      </c>
      <c r="AF84" s="512">
        <f t="shared" si="75"/>
        <v>0</v>
      </c>
      <c r="AG84" s="534">
        <f t="shared" si="50"/>
        <v>0.79678478219249038</v>
      </c>
      <c r="AH84" s="539">
        <f t="shared" si="51"/>
        <v>1.2550440499733542</v>
      </c>
      <c r="AI84" s="534">
        <f t="shared" si="52"/>
        <v>0.92491651680583886</v>
      </c>
      <c r="AJ84" s="540">
        <f t="shared" si="76"/>
        <v>1.0811786597275383</v>
      </c>
      <c r="AK84" s="534">
        <f t="shared" si="53"/>
        <v>0.98994894112684384</v>
      </c>
      <c r="AL84" s="540">
        <f t="shared" si="77"/>
        <v>1.0101531083630588</v>
      </c>
      <c r="AM84" s="534">
        <f t="shared" si="54"/>
        <v>0.98745099949785886</v>
      </c>
      <c r="AN84" s="540">
        <f t="shared" si="78"/>
        <v>1.0127084792141814</v>
      </c>
      <c r="AO84" s="534">
        <f t="shared" si="55"/>
        <v>0.91759216878456717</v>
      </c>
      <c r="AP84" s="540">
        <f t="shared" si="79"/>
        <v>1.0898087778196597</v>
      </c>
      <c r="AQ84" s="534">
        <f t="shared" si="56"/>
        <v>0.78513327160065427</v>
      </c>
      <c r="AR84" s="540">
        <f t="shared" si="80"/>
        <v>1.2736691160231894</v>
      </c>
      <c r="AS84" s="534">
        <f t="shared" si="57"/>
        <v>0.5991012901487146</v>
      </c>
      <c r="AT84" s="540">
        <f t="shared" si="81"/>
        <v>1.6691668277859499</v>
      </c>
      <c r="AU84" s="534">
        <f t="shared" si="58"/>
        <v>0.48983668913435208</v>
      </c>
      <c r="AV84" s="540">
        <f t="shared" si="82"/>
        <v>2.0414967318336594</v>
      </c>
      <c r="AY84" s="504"/>
      <c r="AZ84" s="504"/>
      <c r="BE84" s="504"/>
      <c r="BF84" s="504"/>
      <c r="BG84" s="504"/>
      <c r="BH84" s="504"/>
      <c r="BI84" s="504"/>
      <c r="BJ84" s="504"/>
      <c r="BK84" s="543" t="s">
        <v>47</v>
      </c>
      <c r="BL84" s="515">
        <v>22</v>
      </c>
      <c r="BM84" s="512">
        <v>81</v>
      </c>
      <c r="BN84" s="534">
        <f t="shared" si="59"/>
        <v>967.21187911024356</v>
      </c>
      <c r="BO84" s="534">
        <f t="shared" si="60"/>
        <v>998.98521713708033</v>
      </c>
      <c r="BP84" s="534">
        <f t="shared" si="61"/>
        <v>1012.7427307986151</v>
      </c>
      <c r="BQ84" s="534">
        <f t="shared" si="62"/>
        <v>1012.2391801140427</v>
      </c>
      <c r="BR84" s="534">
        <f t="shared" si="63"/>
        <v>997.3462660557708</v>
      </c>
      <c r="BS84" s="534">
        <f t="shared" si="64"/>
        <v>963.95372939076037</v>
      </c>
      <c r="BT84" s="534">
        <f t="shared" si="65"/>
        <v>900.28250872515798</v>
      </c>
      <c r="BU84" s="534">
        <f t="shared" si="66"/>
        <v>848.1221756046026</v>
      </c>
    </row>
    <row r="85" spans="14:73" ht="8.25" x14ac:dyDescent="0.15">
      <c r="N85" s="504"/>
      <c r="O85" s="504"/>
      <c r="P85" s="504"/>
      <c r="Q85" s="535" t="s">
        <v>47</v>
      </c>
      <c r="R85" s="536">
        <v>23</v>
      </c>
      <c r="S85" s="537">
        <f t="shared" si="48"/>
        <v>82</v>
      </c>
      <c r="T85" s="538">
        <f t="shared" si="67"/>
        <v>0</v>
      </c>
      <c r="U85" s="525">
        <f t="shared" si="68"/>
        <v>1</v>
      </c>
      <c r="V85" s="522">
        <f t="shared" si="49"/>
        <v>0</v>
      </c>
      <c r="W85" s="522">
        <f t="shared" si="69"/>
        <v>56.742230555555558</v>
      </c>
      <c r="X85" s="512">
        <f>Sheet3!$C$26</f>
        <v>33.257769444444442</v>
      </c>
      <c r="Y85" s="512">
        <v>30</v>
      </c>
      <c r="Z85" s="512">
        <v>0</v>
      </c>
      <c r="AA85" s="512">
        <f t="shared" si="70"/>
        <v>0.83621179828868641</v>
      </c>
      <c r="AB85" s="512">
        <f t="shared" si="71"/>
        <v>0.54840662687717512</v>
      </c>
      <c r="AC85" s="512">
        <f t="shared" si="72"/>
        <v>0.86602540378443871</v>
      </c>
      <c r="AD85" s="512">
        <f t="shared" si="73"/>
        <v>0.49999999999999994</v>
      </c>
      <c r="AE85" s="512">
        <f t="shared" si="74"/>
        <v>1</v>
      </c>
      <c r="AF85" s="512">
        <f t="shared" si="75"/>
        <v>0</v>
      </c>
      <c r="AG85" s="534">
        <f t="shared" si="50"/>
        <v>0.79207126013804852</v>
      </c>
      <c r="AH85" s="539">
        <f t="shared" si="51"/>
        <v>1.2625126681477017</v>
      </c>
      <c r="AI85" s="534">
        <f t="shared" si="52"/>
        <v>0.92238651937743366</v>
      </c>
      <c r="AJ85" s="540">
        <f t="shared" si="76"/>
        <v>1.0841442052676049</v>
      </c>
      <c r="AK85" s="534">
        <f t="shared" si="53"/>
        <v>0.9898426600304755</v>
      </c>
      <c r="AL85" s="540">
        <f t="shared" si="77"/>
        <v>1.0102615702269406</v>
      </c>
      <c r="AM85" s="534">
        <f t="shared" si="54"/>
        <v>0.9898426600304755</v>
      </c>
      <c r="AN85" s="540">
        <f t="shared" si="78"/>
        <v>1.0102615702269406</v>
      </c>
      <c r="AO85" s="534">
        <f t="shared" si="55"/>
        <v>0.92238651937743366</v>
      </c>
      <c r="AP85" s="540">
        <f t="shared" si="79"/>
        <v>1.0841442052676049</v>
      </c>
      <c r="AQ85" s="534">
        <f t="shared" si="56"/>
        <v>0.79207126013804852</v>
      </c>
      <c r="AR85" s="540">
        <f t="shared" si="80"/>
        <v>1.2625126681477017</v>
      </c>
      <c r="AS85" s="534">
        <f t="shared" si="57"/>
        <v>0.6077776545208331</v>
      </c>
      <c r="AT85" s="540">
        <f t="shared" si="81"/>
        <v>1.6453385420831106</v>
      </c>
      <c r="AU85" s="534">
        <f t="shared" si="58"/>
        <v>0.49919198685042937</v>
      </c>
      <c r="AV85" s="540">
        <f t="shared" si="82"/>
        <v>2.0032372841345816</v>
      </c>
      <c r="AY85" s="504"/>
      <c r="AZ85" s="504"/>
      <c r="BE85" s="504"/>
      <c r="BF85" s="504"/>
      <c r="BG85" s="504"/>
      <c r="BH85" s="504"/>
      <c r="BI85" s="504"/>
      <c r="BJ85" s="504"/>
      <c r="BK85" s="543" t="s">
        <v>47</v>
      </c>
      <c r="BL85" s="515">
        <v>23</v>
      </c>
      <c r="BM85" s="512">
        <v>82</v>
      </c>
      <c r="BN85" s="534">
        <f t="shared" si="59"/>
        <v>965.90219425440057</v>
      </c>
      <c r="BO85" s="534">
        <f t="shared" si="60"/>
        <v>998.42125294845016</v>
      </c>
      <c r="BP85" s="534">
        <f t="shared" si="61"/>
        <v>1012.7213443629947</v>
      </c>
      <c r="BQ85" s="534">
        <f t="shared" si="62"/>
        <v>1012.7213443629947</v>
      </c>
      <c r="BR85" s="534">
        <f t="shared" si="63"/>
        <v>998.42125294845016</v>
      </c>
      <c r="BS85" s="534">
        <f t="shared" si="64"/>
        <v>965.90219425440057</v>
      </c>
      <c r="BT85" s="534">
        <f t="shared" si="65"/>
        <v>903.85270173395133</v>
      </c>
      <c r="BU85" s="534">
        <f t="shared" si="66"/>
        <v>853.19320948731433</v>
      </c>
    </row>
    <row r="86" spans="14:73" ht="8.25" x14ac:dyDescent="0.15">
      <c r="N86" s="504"/>
      <c r="O86" s="504"/>
      <c r="P86" s="504"/>
      <c r="Q86" s="535" t="s">
        <v>47</v>
      </c>
      <c r="R86" s="536">
        <v>24</v>
      </c>
      <c r="S86" s="537">
        <f t="shared" si="48"/>
        <v>83</v>
      </c>
      <c r="T86" s="538">
        <f t="shared" si="67"/>
        <v>0</v>
      </c>
      <c r="U86" s="525">
        <f t="shared" si="68"/>
        <v>1</v>
      </c>
      <c r="V86" s="522">
        <f t="shared" si="49"/>
        <v>0</v>
      </c>
      <c r="W86" s="522">
        <f t="shared" si="69"/>
        <v>56.742230555555558</v>
      </c>
      <c r="X86" s="512">
        <f>Sheet3!$C$26</f>
        <v>33.257769444444442</v>
      </c>
      <c r="Y86" s="512">
        <v>30</v>
      </c>
      <c r="Z86" s="512">
        <v>0</v>
      </c>
      <c r="AA86" s="512">
        <f t="shared" si="70"/>
        <v>0.83621179828868641</v>
      </c>
      <c r="AB86" s="512">
        <f t="shared" si="71"/>
        <v>0.54840662687717512</v>
      </c>
      <c r="AC86" s="512">
        <f t="shared" si="72"/>
        <v>0.86602540378443871</v>
      </c>
      <c r="AD86" s="512">
        <f t="shared" si="73"/>
        <v>0.49999999999999994</v>
      </c>
      <c r="AE86" s="512">
        <f t="shared" si="74"/>
        <v>1</v>
      </c>
      <c r="AF86" s="512">
        <f t="shared" si="75"/>
        <v>0</v>
      </c>
      <c r="AG86" s="534">
        <f t="shared" si="50"/>
        <v>0.79207126013804852</v>
      </c>
      <c r="AH86" s="539">
        <f t="shared" si="51"/>
        <v>1.2625126681477017</v>
      </c>
      <c r="AI86" s="534">
        <f t="shared" si="52"/>
        <v>0.92238651937743366</v>
      </c>
      <c r="AJ86" s="540">
        <f t="shared" si="76"/>
        <v>1.0841442052676049</v>
      </c>
      <c r="AK86" s="534">
        <f t="shared" si="53"/>
        <v>0.9898426600304755</v>
      </c>
      <c r="AL86" s="540">
        <f t="shared" si="77"/>
        <v>1.0102615702269406</v>
      </c>
      <c r="AM86" s="534">
        <f t="shared" si="54"/>
        <v>0.9898426600304755</v>
      </c>
      <c r="AN86" s="540">
        <f t="shared" si="78"/>
        <v>1.0102615702269406</v>
      </c>
      <c r="AO86" s="534">
        <f t="shared" si="55"/>
        <v>0.92238651937743366</v>
      </c>
      <c r="AP86" s="540">
        <f t="shared" si="79"/>
        <v>1.0841442052676049</v>
      </c>
      <c r="AQ86" s="534">
        <f t="shared" si="56"/>
        <v>0.79207126013804852</v>
      </c>
      <c r="AR86" s="540">
        <f t="shared" si="80"/>
        <v>1.2625126681477017</v>
      </c>
      <c r="AS86" s="534">
        <f t="shared" si="57"/>
        <v>0.6077776545208331</v>
      </c>
      <c r="AT86" s="540">
        <f t="shared" si="81"/>
        <v>1.6453385420831106</v>
      </c>
      <c r="AU86" s="534">
        <f t="shared" si="58"/>
        <v>0.49919198685042937</v>
      </c>
      <c r="AV86" s="540">
        <f t="shared" si="82"/>
        <v>2.0032372841345816</v>
      </c>
      <c r="AY86" s="504"/>
      <c r="AZ86" s="504"/>
      <c r="BE86" s="504"/>
      <c r="BF86" s="504"/>
      <c r="BG86" s="504"/>
      <c r="BH86" s="504"/>
      <c r="BI86" s="504"/>
      <c r="BJ86" s="504"/>
      <c r="BK86" s="543" t="s">
        <v>47</v>
      </c>
      <c r="BL86" s="515">
        <v>24</v>
      </c>
      <c r="BM86" s="512">
        <v>83</v>
      </c>
      <c r="BN86" s="534">
        <f t="shared" si="59"/>
        <v>965.90219425440057</v>
      </c>
      <c r="BO86" s="534">
        <f t="shared" si="60"/>
        <v>998.42125294845016</v>
      </c>
      <c r="BP86" s="534">
        <f t="shared" si="61"/>
        <v>1012.7213443629947</v>
      </c>
      <c r="BQ86" s="534">
        <f t="shared" si="62"/>
        <v>1012.7213443629947</v>
      </c>
      <c r="BR86" s="534">
        <f t="shared" si="63"/>
        <v>998.42125294845016</v>
      </c>
      <c r="BS86" s="534">
        <f t="shared" si="64"/>
        <v>965.90219425440057</v>
      </c>
      <c r="BT86" s="534">
        <f t="shared" si="65"/>
        <v>903.85270173395133</v>
      </c>
      <c r="BU86" s="534">
        <f t="shared" si="66"/>
        <v>853.19320948731433</v>
      </c>
    </row>
    <row r="87" spans="14:73" ht="8.25" x14ac:dyDescent="0.15">
      <c r="N87" s="504"/>
      <c r="O87" s="504"/>
      <c r="P87" s="504"/>
      <c r="Q87" s="535" t="s">
        <v>47</v>
      </c>
      <c r="R87" s="536">
        <v>25</v>
      </c>
      <c r="S87" s="537">
        <f t="shared" si="48"/>
        <v>84</v>
      </c>
      <c r="T87" s="538">
        <f t="shared" si="67"/>
        <v>1</v>
      </c>
      <c r="U87" s="525">
        <f t="shared" si="68"/>
        <v>0.99984769515639127</v>
      </c>
      <c r="V87" s="522">
        <f t="shared" si="49"/>
        <v>1.7452406437283512E-2</v>
      </c>
      <c r="W87" s="522">
        <f t="shared" si="69"/>
        <v>57.742230555555558</v>
      </c>
      <c r="X87" s="512">
        <f>Sheet3!$C$26</f>
        <v>33.257769444444442</v>
      </c>
      <c r="Y87" s="512">
        <v>30</v>
      </c>
      <c r="Z87" s="512">
        <v>0</v>
      </c>
      <c r="AA87" s="512">
        <f t="shared" si="70"/>
        <v>0.83621179828868641</v>
      </c>
      <c r="AB87" s="512">
        <f t="shared" si="71"/>
        <v>0.54840662687717512</v>
      </c>
      <c r="AC87" s="512">
        <f t="shared" si="72"/>
        <v>0.86602540378443871</v>
      </c>
      <c r="AD87" s="512">
        <f t="shared" si="73"/>
        <v>0.49999999999999994</v>
      </c>
      <c r="AE87" s="512">
        <f t="shared" si="74"/>
        <v>1</v>
      </c>
      <c r="AF87" s="512">
        <f t="shared" si="75"/>
        <v>0</v>
      </c>
      <c r="AG87" s="534">
        <f t="shared" si="50"/>
        <v>0.78711646550480185</v>
      </c>
      <c r="AH87" s="539">
        <f t="shared" si="51"/>
        <v>1.2704600193551654</v>
      </c>
      <c r="AI87" s="534">
        <f t="shared" si="52"/>
        <v>0.91957555407986735</v>
      </c>
      <c r="AJ87" s="540">
        <f t="shared" si="76"/>
        <v>1.0874582252250125</v>
      </c>
      <c r="AK87" s="534">
        <f t="shared" si="53"/>
        <v>0.9894348632710408</v>
      </c>
      <c r="AL87" s="540">
        <f t="shared" si="77"/>
        <v>1.0106779507384964</v>
      </c>
      <c r="AM87" s="534">
        <f t="shared" si="54"/>
        <v>0.99193280490002578</v>
      </c>
      <c r="AN87" s="540">
        <f t="shared" si="78"/>
        <v>1.0081328040166866</v>
      </c>
      <c r="AO87" s="534">
        <f t="shared" si="55"/>
        <v>0.92689990210113904</v>
      </c>
      <c r="AP87" s="540">
        <f t="shared" si="79"/>
        <v>1.0788651479336164</v>
      </c>
      <c r="AQ87" s="534">
        <f t="shared" si="56"/>
        <v>0.79876797609663797</v>
      </c>
      <c r="AR87" s="540">
        <f t="shared" si="80"/>
        <v>1.2519280065366769</v>
      </c>
      <c r="AS87" s="534">
        <f t="shared" si="57"/>
        <v>0.6162688839317102</v>
      </c>
      <c r="AT87" s="540">
        <f t="shared" si="81"/>
        <v>1.6226683288309778</v>
      </c>
      <c r="AU87" s="534">
        <f t="shared" si="58"/>
        <v>0.50839522585153063</v>
      </c>
      <c r="AV87" s="540">
        <f t="shared" si="82"/>
        <v>1.9669736243590048</v>
      </c>
      <c r="AY87" s="504"/>
      <c r="AZ87" s="504"/>
      <c r="BE87" s="504"/>
      <c r="BF87" s="504"/>
      <c r="BG87" s="504"/>
      <c r="BH87" s="504"/>
      <c r="BI87" s="504"/>
      <c r="BJ87" s="504"/>
      <c r="BK87" s="543" t="s">
        <v>47</v>
      </c>
      <c r="BL87" s="515">
        <v>25</v>
      </c>
      <c r="BM87" s="512">
        <v>84</v>
      </c>
      <c r="BN87" s="534">
        <f t="shared" si="59"/>
        <v>964.51322950157737</v>
      </c>
      <c r="BO87" s="534">
        <f t="shared" si="60"/>
        <v>997.79198033628552</v>
      </c>
      <c r="BP87" s="534">
        <f t="shared" si="61"/>
        <v>1012.6392537793261</v>
      </c>
      <c r="BQ87" s="534">
        <f t="shared" si="62"/>
        <v>1013.1413104926642</v>
      </c>
      <c r="BR87" s="534">
        <f t="shared" si="63"/>
        <v>999.42574894822053</v>
      </c>
      <c r="BS87" s="534">
        <f t="shared" si="64"/>
        <v>967.75956848843725</v>
      </c>
      <c r="BT87" s="534">
        <f t="shared" si="65"/>
        <v>907.27805008377572</v>
      </c>
      <c r="BU87" s="534">
        <f t="shared" si="66"/>
        <v>858.05672735100404</v>
      </c>
    </row>
    <row r="88" spans="14:73" ht="8.25" x14ac:dyDescent="0.15">
      <c r="N88" s="504"/>
      <c r="O88" s="504"/>
      <c r="P88" s="504"/>
      <c r="Q88" s="535" t="s">
        <v>47</v>
      </c>
      <c r="R88" s="536">
        <v>26</v>
      </c>
      <c r="S88" s="537">
        <f t="shared" si="48"/>
        <v>85</v>
      </c>
      <c r="T88" s="538">
        <f t="shared" si="67"/>
        <v>1</v>
      </c>
      <c r="U88" s="525">
        <f t="shared" si="68"/>
        <v>0.99984769515639127</v>
      </c>
      <c r="V88" s="522">
        <f t="shared" si="49"/>
        <v>1.7452406437283512E-2</v>
      </c>
      <c r="W88" s="522">
        <f t="shared" si="69"/>
        <v>57.742230555555558</v>
      </c>
      <c r="X88" s="512">
        <f>Sheet3!$C$26</f>
        <v>33.257769444444442</v>
      </c>
      <c r="Y88" s="512">
        <v>30</v>
      </c>
      <c r="Z88" s="512">
        <v>0</v>
      </c>
      <c r="AA88" s="512">
        <f t="shared" si="70"/>
        <v>0.83621179828868641</v>
      </c>
      <c r="AB88" s="512">
        <f t="shared" si="71"/>
        <v>0.54840662687717512</v>
      </c>
      <c r="AC88" s="512">
        <f t="shared" si="72"/>
        <v>0.86602540378443871</v>
      </c>
      <c r="AD88" s="512">
        <f t="shared" si="73"/>
        <v>0.49999999999999994</v>
      </c>
      <c r="AE88" s="512">
        <f t="shared" si="74"/>
        <v>1</v>
      </c>
      <c r="AF88" s="512">
        <f t="shared" si="75"/>
        <v>0</v>
      </c>
      <c r="AG88" s="534">
        <f t="shared" si="50"/>
        <v>0.78711646550480185</v>
      </c>
      <c r="AH88" s="539">
        <f t="shared" si="51"/>
        <v>1.2704600193551654</v>
      </c>
      <c r="AI88" s="534">
        <f t="shared" si="52"/>
        <v>0.91957555407986735</v>
      </c>
      <c r="AJ88" s="540">
        <f t="shared" si="76"/>
        <v>1.0874582252250125</v>
      </c>
      <c r="AK88" s="534">
        <f t="shared" si="53"/>
        <v>0.9894348632710408</v>
      </c>
      <c r="AL88" s="540">
        <f t="shared" si="77"/>
        <v>1.0106779507384964</v>
      </c>
      <c r="AM88" s="534">
        <f t="shared" si="54"/>
        <v>0.99193280490002578</v>
      </c>
      <c r="AN88" s="540">
        <f t="shared" si="78"/>
        <v>1.0081328040166866</v>
      </c>
      <c r="AO88" s="534">
        <f t="shared" si="55"/>
        <v>0.92689990210113904</v>
      </c>
      <c r="AP88" s="540">
        <f t="shared" si="79"/>
        <v>1.0788651479336164</v>
      </c>
      <c r="AQ88" s="534">
        <f t="shared" si="56"/>
        <v>0.79876797609663797</v>
      </c>
      <c r="AR88" s="540">
        <f t="shared" si="80"/>
        <v>1.2519280065366769</v>
      </c>
      <c r="AS88" s="534">
        <f t="shared" si="57"/>
        <v>0.6162688839317102</v>
      </c>
      <c r="AT88" s="540">
        <f t="shared" si="81"/>
        <v>1.6226683288309778</v>
      </c>
      <c r="AU88" s="534">
        <f t="shared" si="58"/>
        <v>0.50839522585153063</v>
      </c>
      <c r="AV88" s="540">
        <f t="shared" si="82"/>
        <v>1.9669736243590048</v>
      </c>
      <c r="AY88" s="504"/>
      <c r="AZ88" s="504"/>
      <c r="BE88" s="504"/>
      <c r="BF88" s="504"/>
      <c r="BG88" s="504"/>
      <c r="BH88" s="504"/>
      <c r="BI88" s="504"/>
      <c r="BJ88" s="504"/>
      <c r="BK88" s="543" t="s">
        <v>47</v>
      </c>
      <c r="BL88" s="515">
        <v>26</v>
      </c>
      <c r="BM88" s="512">
        <v>85</v>
      </c>
      <c r="BN88" s="534">
        <f t="shared" si="59"/>
        <v>964.51322950157737</v>
      </c>
      <c r="BO88" s="534">
        <f t="shared" si="60"/>
        <v>997.79198033628552</v>
      </c>
      <c r="BP88" s="534">
        <f t="shared" si="61"/>
        <v>1012.6392537793261</v>
      </c>
      <c r="BQ88" s="534">
        <f t="shared" si="62"/>
        <v>1013.1413104926642</v>
      </c>
      <c r="BR88" s="534">
        <f t="shared" si="63"/>
        <v>999.42574894822053</v>
      </c>
      <c r="BS88" s="534">
        <f t="shared" si="64"/>
        <v>967.75956848843725</v>
      </c>
      <c r="BT88" s="534">
        <f t="shared" si="65"/>
        <v>907.27805008377572</v>
      </c>
      <c r="BU88" s="534">
        <f t="shared" si="66"/>
        <v>858.05672735100404</v>
      </c>
    </row>
    <row r="89" spans="14:73" ht="8.25" x14ac:dyDescent="0.15">
      <c r="N89" s="504"/>
      <c r="O89" s="504"/>
      <c r="P89" s="504"/>
      <c r="Q89" s="535" t="s">
        <v>47</v>
      </c>
      <c r="R89" s="536">
        <v>27</v>
      </c>
      <c r="S89" s="537">
        <f t="shared" si="48"/>
        <v>86</v>
      </c>
      <c r="T89" s="538">
        <f t="shared" si="67"/>
        <v>2</v>
      </c>
      <c r="U89" s="525">
        <f t="shared" si="68"/>
        <v>0.99939082701909576</v>
      </c>
      <c r="V89" s="522">
        <f t="shared" si="49"/>
        <v>3.4899496702500969E-2</v>
      </c>
      <c r="W89" s="522">
        <f t="shared" si="69"/>
        <v>58.742230555555558</v>
      </c>
      <c r="X89" s="512">
        <f>Sheet3!$C$26</f>
        <v>33.257769444444442</v>
      </c>
      <c r="Y89" s="512">
        <v>30</v>
      </c>
      <c r="Z89" s="512">
        <v>0</v>
      </c>
      <c r="AA89" s="512">
        <f t="shared" si="70"/>
        <v>0.83621179828868641</v>
      </c>
      <c r="AB89" s="512">
        <f t="shared" si="71"/>
        <v>0.54840662687717512</v>
      </c>
      <c r="AC89" s="512">
        <f t="shared" si="72"/>
        <v>0.86602540378443871</v>
      </c>
      <c r="AD89" s="512">
        <f t="shared" si="73"/>
        <v>0.49999999999999994</v>
      </c>
      <c r="AE89" s="512">
        <f t="shared" si="74"/>
        <v>1</v>
      </c>
      <c r="AF89" s="512">
        <f t="shared" si="75"/>
        <v>0</v>
      </c>
      <c r="AG89" s="534">
        <f t="shared" si="50"/>
        <v>0.78192723095001593</v>
      </c>
      <c r="AH89" s="539">
        <f t="shared" si="51"/>
        <v>1.278891385819922</v>
      </c>
      <c r="AI89" s="534">
        <f t="shared" si="52"/>
        <v>0.91648782350907776</v>
      </c>
      <c r="AJ89" s="540">
        <f t="shared" si="76"/>
        <v>1.091121970580218</v>
      </c>
      <c r="AK89" s="534">
        <f t="shared" si="53"/>
        <v>0.98872681616616132</v>
      </c>
      <c r="AL89" s="540">
        <f t="shared" si="77"/>
        <v>1.0114017174911378</v>
      </c>
      <c r="AM89" s="534">
        <f t="shared" si="54"/>
        <v>0.99371965606703483</v>
      </c>
      <c r="AN89" s="540">
        <f t="shared" si="78"/>
        <v>1.0063200359322886</v>
      </c>
      <c r="AO89" s="534">
        <f t="shared" si="55"/>
        <v>0.93112759596178662</v>
      </c>
      <c r="AP89" s="540">
        <f t="shared" si="79"/>
        <v>1.0739666661550002</v>
      </c>
      <c r="AQ89" s="534">
        <f t="shared" si="56"/>
        <v>0.8052160565628097</v>
      </c>
      <c r="AR89" s="540">
        <f t="shared" si="80"/>
        <v>1.2419027065464341</v>
      </c>
      <c r="AS89" s="534">
        <f t="shared" si="57"/>
        <v>0.62456545477700343</v>
      </c>
      <c r="AT89" s="540">
        <f t="shared" si="81"/>
        <v>1.6011132097548411</v>
      </c>
      <c r="AU89" s="534">
        <f t="shared" si="58"/>
        <v>0.51743603017078743</v>
      </c>
      <c r="AV89" s="540">
        <f t="shared" si="82"/>
        <v>1.9326060453693863</v>
      </c>
      <c r="AY89" s="504"/>
      <c r="AZ89" s="504"/>
      <c r="BE89" s="504"/>
      <c r="BF89" s="504"/>
      <c r="BG89" s="504"/>
      <c r="BH89" s="504"/>
      <c r="BI89" s="504"/>
      <c r="BJ89" s="504"/>
      <c r="BK89" s="543" t="s">
        <v>47</v>
      </c>
      <c r="BL89" s="515">
        <v>27</v>
      </c>
      <c r="BM89" s="512">
        <v>86</v>
      </c>
      <c r="BN89" s="534">
        <f t="shared" si="59"/>
        <v>963.04489510712938</v>
      </c>
      <c r="BO89" s="534">
        <f t="shared" si="60"/>
        <v>997.09747804731649</v>
      </c>
      <c r="BP89" s="534">
        <f t="shared" si="61"/>
        <v>1012.4966027993862</v>
      </c>
      <c r="BQ89" s="534">
        <f t="shared" si="62"/>
        <v>1013.4992979268067</v>
      </c>
      <c r="BR89" s="534">
        <f t="shared" si="63"/>
        <v>1000.360147352945</v>
      </c>
      <c r="BS89" s="534">
        <f t="shared" si="64"/>
        <v>969.52674720418111</v>
      </c>
      <c r="BT89" s="534">
        <f t="shared" si="65"/>
        <v>910.56130554188712</v>
      </c>
      <c r="BU89" s="534">
        <f t="shared" si="66"/>
        <v>862.718390321073</v>
      </c>
    </row>
    <row r="90" spans="14:73" ht="8.25" x14ac:dyDescent="0.15">
      <c r="N90" s="504"/>
      <c r="O90" s="504"/>
      <c r="P90" s="504"/>
      <c r="Q90" s="535" t="s">
        <v>47</v>
      </c>
      <c r="R90" s="536">
        <v>28</v>
      </c>
      <c r="S90" s="537">
        <f t="shared" si="48"/>
        <v>87</v>
      </c>
      <c r="T90" s="538">
        <f t="shared" si="67"/>
        <v>2</v>
      </c>
      <c r="U90" s="525">
        <f t="shared" si="68"/>
        <v>0.99939082701909576</v>
      </c>
      <c r="V90" s="522">
        <f t="shared" si="49"/>
        <v>3.4899496702500969E-2</v>
      </c>
      <c r="W90" s="522">
        <f t="shared" si="69"/>
        <v>58.742230555555558</v>
      </c>
      <c r="X90" s="512">
        <f>Sheet3!$C$26</f>
        <v>33.257769444444442</v>
      </c>
      <c r="Y90" s="512">
        <v>30</v>
      </c>
      <c r="Z90" s="512">
        <v>0</v>
      </c>
      <c r="AA90" s="512">
        <f t="shared" si="70"/>
        <v>0.83621179828868641</v>
      </c>
      <c r="AB90" s="512">
        <f t="shared" si="71"/>
        <v>0.54840662687717512</v>
      </c>
      <c r="AC90" s="512">
        <f t="shared" si="72"/>
        <v>0.86602540378443871</v>
      </c>
      <c r="AD90" s="512">
        <f t="shared" si="73"/>
        <v>0.49999999999999994</v>
      </c>
      <c r="AE90" s="512">
        <f t="shared" si="74"/>
        <v>1</v>
      </c>
      <c r="AF90" s="512">
        <f t="shared" si="75"/>
        <v>0</v>
      </c>
      <c r="AG90" s="534">
        <f t="shared" si="50"/>
        <v>0.78192723095001593</v>
      </c>
      <c r="AH90" s="539">
        <f t="shared" si="51"/>
        <v>1.278891385819922</v>
      </c>
      <c r="AI90" s="534">
        <f t="shared" si="52"/>
        <v>0.91648782350907776</v>
      </c>
      <c r="AJ90" s="540">
        <f t="shared" si="76"/>
        <v>1.091121970580218</v>
      </c>
      <c r="AK90" s="534">
        <f t="shared" si="53"/>
        <v>0.98872681616616132</v>
      </c>
      <c r="AL90" s="540">
        <f t="shared" si="77"/>
        <v>1.0114017174911378</v>
      </c>
      <c r="AM90" s="534">
        <f t="shared" si="54"/>
        <v>0.99371965606703483</v>
      </c>
      <c r="AN90" s="540">
        <f t="shared" si="78"/>
        <v>1.0063200359322886</v>
      </c>
      <c r="AO90" s="534">
        <f t="shared" si="55"/>
        <v>0.93112759596178662</v>
      </c>
      <c r="AP90" s="540">
        <f t="shared" si="79"/>
        <v>1.0739666661550002</v>
      </c>
      <c r="AQ90" s="534">
        <f t="shared" si="56"/>
        <v>0.8052160565628097</v>
      </c>
      <c r="AR90" s="540">
        <f t="shared" si="80"/>
        <v>1.2419027065464341</v>
      </c>
      <c r="AS90" s="534">
        <f t="shared" si="57"/>
        <v>0.62456545477700343</v>
      </c>
      <c r="AT90" s="540">
        <f t="shared" si="81"/>
        <v>1.6011132097548411</v>
      </c>
      <c r="AU90" s="534">
        <f t="shared" si="58"/>
        <v>0.51743603017078743</v>
      </c>
      <c r="AV90" s="540">
        <f t="shared" si="82"/>
        <v>1.9326060453693863</v>
      </c>
      <c r="AY90" s="504"/>
      <c r="AZ90" s="504"/>
      <c r="BE90" s="504"/>
      <c r="BF90" s="504"/>
      <c r="BG90" s="504"/>
      <c r="BH90" s="504"/>
      <c r="BI90" s="504"/>
      <c r="BJ90" s="504"/>
      <c r="BK90" s="543" t="s">
        <v>47</v>
      </c>
      <c r="BL90" s="515">
        <v>28</v>
      </c>
      <c r="BM90" s="512">
        <v>87</v>
      </c>
      <c r="BN90" s="534">
        <f t="shared" si="59"/>
        <v>963.04489510712938</v>
      </c>
      <c r="BO90" s="534">
        <f t="shared" si="60"/>
        <v>997.09747804731649</v>
      </c>
      <c r="BP90" s="534">
        <f t="shared" si="61"/>
        <v>1012.4966027993862</v>
      </c>
      <c r="BQ90" s="534">
        <f t="shared" si="62"/>
        <v>1013.4992979268067</v>
      </c>
      <c r="BR90" s="534">
        <f t="shared" si="63"/>
        <v>1000.360147352945</v>
      </c>
      <c r="BS90" s="534">
        <f t="shared" si="64"/>
        <v>969.52674720418111</v>
      </c>
      <c r="BT90" s="534">
        <f t="shared" si="65"/>
        <v>910.56130554188712</v>
      </c>
      <c r="BU90" s="534">
        <f t="shared" si="66"/>
        <v>862.718390321073</v>
      </c>
    </row>
    <row r="91" spans="14:73" ht="8.25" x14ac:dyDescent="0.15">
      <c r="N91" s="504"/>
      <c r="O91" s="504"/>
      <c r="P91" s="504"/>
      <c r="Q91" s="535" t="s">
        <v>47</v>
      </c>
      <c r="R91" s="536">
        <v>29</v>
      </c>
      <c r="S91" s="537">
        <f t="shared" si="48"/>
        <v>88</v>
      </c>
      <c r="T91" s="538">
        <f t="shared" si="67"/>
        <v>2</v>
      </c>
      <c r="U91" s="525">
        <f t="shared" si="68"/>
        <v>0.99939082701909576</v>
      </c>
      <c r="V91" s="522">
        <f t="shared" si="49"/>
        <v>3.4899496702500969E-2</v>
      </c>
      <c r="W91" s="522">
        <f t="shared" si="69"/>
        <v>58.742230555555558</v>
      </c>
      <c r="X91" s="512">
        <f>Sheet3!$C$26</f>
        <v>33.257769444444442</v>
      </c>
      <c r="Y91" s="512">
        <v>30</v>
      </c>
      <c r="Z91" s="512">
        <v>0</v>
      </c>
      <c r="AA91" s="512">
        <f t="shared" si="70"/>
        <v>0.83621179828868641</v>
      </c>
      <c r="AB91" s="512">
        <f t="shared" si="71"/>
        <v>0.54840662687717512</v>
      </c>
      <c r="AC91" s="512">
        <f t="shared" si="72"/>
        <v>0.86602540378443871</v>
      </c>
      <c r="AD91" s="512">
        <f t="shared" si="73"/>
        <v>0.49999999999999994</v>
      </c>
      <c r="AE91" s="512">
        <f t="shared" si="74"/>
        <v>1</v>
      </c>
      <c r="AF91" s="512">
        <f t="shared" si="75"/>
        <v>0</v>
      </c>
      <c r="AG91" s="534">
        <f t="shared" si="50"/>
        <v>0.78192723095001593</v>
      </c>
      <c r="AH91" s="539">
        <f t="shared" si="51"/>
        <v>1.278891385819922</v>
      </c>
      <c r="AI91" s="534">
        <f t="shared" si="52"/>
        <v>0.91648782350907776</v>
      </c>
      <c r="AJ91" s="540">
        <f t="shared" si="76"/>
        <v>1.091121970580218</v>
      </c>
      <c r="AK91" s="534">
        <f t="shared" si="53"/>
        <v>0.98872681616616132</v>
      </c>
      <c r="AL91" s="540">
        <f t="shared" si="77"/>
        <v>1.0114017174911378</v>
      </c>
      <c r="AM91" s="534">
        <f t="shared" si="54"/>
        <v>0.99371965606703483</v>
      </c>
      <c r="AN91" s="540">
        <f t="shared" si="78"/>
        <v>1.0063200359322886</v>
      </c>
      <c r="AO91" s="534">
        <f t="shared" si="55"/>
        <v>0.93112759596178662</v>
      </c>
      <c r="AP91" s="540">
        <f t="shared" si="79"/>
        <v>1.0739666661550002</v>
      </c>
      <c r="AQ91" s="534">
        <f t="shared" si="56"/>
        <v>0.8052160565628097</v>
      </c>
      <c r="AR91" s="540">
        <f t="shared" si="80"/>
        <v>1.2419027065464341</v>
      </c>
      <c r="AS91" s="534">
        <f t="shared" si="57"/>
        <v>0.62456545477700343</v>
      </c>
      <c r="AT91" s="540">
        <f t="shared" si="81"/>
        <v>1.6011132097548411</v>
      </c>
      <c r="AU91" s="534">
        <f t="shared" si="58"/>
        <v>0.51743603017078743</v>
      </c>
      <c r="AV91" s="540">
        <f t="shared" si="82"/>
        <v>1.9326060453693863</v>
      </c>
      <c r="AY91" s="504"/>
      <c r="AZ91" s="504"/>
      <c r="BE91" s="504"/>
      <c r="BF91" s="504"/>
      <c r="BG91" s="504"/>
      <c r="BH91" s="504"/>
      <c r="BI91" s="504"/>
      <c r="BJ91" s="504"/>
      <c r="BK91" s="543" t="s">
        <v>47</v>
      </c>
      <c r="BL91" s="515">
        <v>29</v>
      </c>
      <c r="BM91" s="512">
        <v>88</v>
      </c>
      <c r="BN91" s="534">
        <f t="shared" si="59"/>
        <v>963.04489510712938</v>
      </c>
      <c r="BO91" s="534">
        <f t="shared" si="60"/>
        <v>997.09747804731649</v>
      </c>
      <c r="BP91" s="534">
        <f t="shared" si="61"/>
        <v>1012.4966027993862</v>
      </c>
      <c r="BQ91" s="534">
        <f t="shared" si="62"/>
        <v>1013.4992979268067</v>
      </c>
      <c r="BR91" s="534">
        <f t="shared" si="63"/>
        <v>1000.360147352945</v>
      </c>
      <c r="BS91" s="534">
        <f t="shared" si="64"/>
        <v>969.52674720418111</v>
      </c>
      <c r="BT91" s="534">
        <f t="shared" si="65"/>
        <v>910.56130554188712</v>
      </c>
      <c r="BU91" s="534">
        <f t="shared" si="66"/>
        <v>862.718390321073</v>
      </c>
    </row>
    <row r="92" spans="14:73" ht="8.25" x14ac:dyDescent="0.15">
      <c r="N92" s="504"/>
      <c r="O92" s="504"/>
      <c r="P92" s="504"/>
      <c r="Q92" s="535" t="s">
        <v>47</v>
      </c>
      <c r="R92" s="536">
        <v>30</v>
      </c>
      <c r="S92" s="537">
        <f t="shared" si="48"/>
        <v>89</v>
      </c>
      <c r="T92" s="538">
        <f t="shared" si="67"/>
        <v>3</v>
      </c>
      <c r="U92" s="525">
        <f t="shared" si="68"/>
        <v>0.99862953475457383</v>
      </c>
      <c r="V92" s="522">
        <f t="shared" si="49"/>
        <v>5.2335956242943835E-2</v>
      </c>
      <c r="W92" s="522">
        <f t="shared" si="69"/>
        <v>59.742230555555558</v>
      </c>
      <c r="X92" s="512">
        <f>Sheet3!$C$26</f>
        <v>33.257769444444442</v>
      </c>
      <c r="Y92" s="512">
        <v>30</v>
      </c>
      <c r="Z92" s="512">
        <v>0</v>
      </c>
      <c r="AA92" s="512">
        <f t="shared" si="70"/>
        <v>0.83621179828868641</v>
      </c>
      <c r="AB92" s="512">
        <f t="shared" si="71"/>
        <v>0.54840662687717512</v>
      </c>
      <c r="AC92" s="512">
        <f t="shared" si="72"/>
        <v>0.86602540378443871</v>
      </c>
      <c r="AD92" s="512">
        <f t="shared" si="73"/>
        <v>0.49999999999999994</v>
      </c>
      <c r="AE92" s="512">
        <f t="shared" si="74"/>
        <v>1</v>
      </c>
      <c r="AF92" s="512">
        <f t="shared" si="75"/>
        <v>0</v>
      </c>
      <c r="AG92" s="534">
        <f t="shared" si="50"/>
        <v>0.77651045405790975</v>
      </c>
      <c r="AH92" s="539">
        <f t="shared" si="51"/>
        <v>1.2878126685534914</v>
      </c>
      <c r="AI92" s="534">
        <f t="shared" si="52"/>
        <v>0.91312761048937563</v>
      </c>
      <c r="AJ92" s="540">
        <f t="shared" si="76"/>
        <v>1.0951371840175401</v>
      </c>
      <c r="AK92" s="534">
        <f t="shared" si="53"/>
        <v>0.98771987410236917</v>
      </c>
      <c r="AL92" s="540">
        <f t="shared" si="77"/>
        <v>1.0124328022748261</v>
      </c>
      <c r="AM92" s="534">
        <f t="shared" si="54"/>
        <v>0.99520152926880001</v>
      </c>
      <c r="AN92" s="540">
        <f t="shared" si="78"/>
        <v>1.0048216070716105</v>
      </c>
      <c r="AO92" s="534">
        <f t="shared" si="55"/>
        <v>0.93506497106587194</v>
      </c>
      <c r="AP92" s="540">
        <f t="shared" si="79"/>
        <v>1.0694444032697634</v>
      </c>
      <c r="AQ92" s="534">
        <f t="shared" si="56"/>
        <v>0.81140822084502062</v>
      </c>
      <c r="AR92" s="540">
        <f t="shared" si="80"/>
        <v>1.2324252753547102</v>
      </c>
      <c r="AS92" s="534">
        <f t="shared" si="57"/>
        <v>0.63265791119903492</v>
      </c>
      <c r="AT92" s="540">
        <f t="shared" si="81"/>
        <v>1.5806330440170515</v>
      </c>
      <c r="AU92" s="534">
        <f t="shared" si="58"/>
        <v>0.52630408254652028</v>
      </c>
      <c r="AV92" s="540">
        <f t="shared" si="82"/>
        <v>1.9000422629471234</v>
      </c>
      <c r="AY92" s="504"/>
      <c r="AZ92" s="504"/>
      <c r="BE92" s="504"/>
      <c r="BF92" s="504"/>
      <c r="BG92" s="504"/>
      <c r="BH92" s="504"/>
      <c r="BI92" s="504"/>
      <c r="BJ92" s="504"/>
      <c r="BK92" s="543" t="s">
        <v>47</v>
      </c>
      <c r="BL92" s="515">
        <v>30</v>
      </c>
      <c r="BM92" s="512">
        <v>89</v>
      </c>
      <c r="BN92" s="534">
        <f t="shared" si="59"/>
        <v>961.49704630387555</v>
      </c>
      <c r="BO92" s="534">
        <f t="shared" si="60"/>
        <v>996.33776457187719</v>
      </c>
      <c r="BP92" s="534">
        <f t="shared" si="61"/>
        <v>1012.2934721678217</v>
      </c>
      <c r="BQ92" s="534">
        <f t="shared" si="62"/>
        <v>1013.795461167321</v>
      </c>
      <c r="BR92" s="534">
        <f t="shared" si="63"/>
        <v>1001.2247733416582</v>
      </c>
      <c r="BS92" s="534">
        <f t="shared" si="64"/>
        <v>971.20454575186511</v>
      </c>
      <c r="BT92" s="534">
        <f t="shared" si="65"/>
        <v>913.70507093881213</v>
      </c>
      <c r="BU92" s="534">
        <f t="shared" si="66"/>
        <v>867.18355643028735</v>
      </c>
    </row>
    <row r="93" spans="14:73" ht="8.25" x14ac:dyDescent="0.15">
      <c r="N93" s="504"/>
      <c r="O93" s="504"/>
      <c r="P93" s="504"/>
      <c r="Q93" s="535" t="s">
        <v>47</v>
      </c>
      <c r="R93" s="536">
        <v>31</v>
      </c>
      <c r="S93" s="537">
        <f t="shared" si="48"/>
        <v>90</v>
      </c>
      <c r="T93" s="538">
        <f t="shared" si="67"/>
        <v>3</v>
      </c>
      <c r="U93" s="525">
        <f t="shared" si="68"/>
        <v>0.99862953475457383</v>
      </c>
      <c r="V93" s="522">
        <f t="shared" si="49"/>
        <v>5.2335956242943835E-2</v>
      </c>
      <c r="W93" s="522">
        <f t="shared" si="69"/>
        <v>59.742230555555558</v>
      </c>
      <c r="X93" s="512">
        <f>Sheet3!$C$26</f>
        <v>33.257769444444442</v>
      </c>
      <c r="Y93" s="512">
        <v>30</v>
      </c>
      <c r="Z93" s="512">
        <v>0</v>
      </c>
      <c r="AA93" s="512">
        <f t="shared" si="70"/>
        <v>0.83621179828868641</v>
      </c>
      <c r="AB93" s="512">
        <f t="shared" si="71"/>
        <v>0.54840662687717512</v>
      </c>
      <c r="AC93" s="512">
        <f t="shared" si="72"/>
        <v>0.86602540378443871</v>
      </c>
      <c r="AD93" s="512">
        <f t="shared" si="73"/>
        <v>0.49999999999999994</v>
      </c>
      <c r="AE93" s="512">
        <f t="shared" si="74"/>
        <v>1</v>
      </c>
      <c r="AF93" s="512">
        <f t="shared" si="75"/>
        <v>0</v>
      </c>
      <c r="AG93" s="534">
        <f t="shared" si="50"/>
        <v>0.77651045405790975</v>
      </c>
      <c r="AH93" s="539">
        <f t="shared" si="51"/>
        <v>1.2878126685534914</v>
      </c>
      <c r="AI93" s="534">
        <f t="shared" si="52"/>
        <v>0.91312761048937563</v>
      </c>
      <c r="AJ93" s="540">
        <f t="shared" si="76"/>
        <v>1.0951371840175401</v>
      </c>
      <c r="AK93" s="534">
        <f t="shared" si="53"/>
        <v>0.98771987410236917</v>
      </c>
      <c r="AL93" s="540">
        <f t="shared" si="77"/>
        <v>1.0124328022748261</v>
      </c>
      <c r="AM93" s="534">
        <f t="shared" si="54"/>
        <v>0.99520152926880001</v>
      </c>
      <c r="AN93" s="540">
        <f t="shared" si="78"/>
        <v>1.0048216070716105</v>
      </c>
      <c r="AO93" s="534">
        <f t="shared" si="55"/>
        <v>0.93506497106587194</v>
      </c>
      <c r="AP93" s="540">
        <f t="shared" si="79"/>
        <v>1.0694444032697634</v>
      </c>
      <c r="AQ93" s="534">
        <f t="shared" si="56"/>
        <v>0.81140822084502062</v>
      </c>
      <c r="AR93" s="540">
        <f t="shared" si="80"/>
        <v>1.2324252753547102</v>
      </c>
      <c r="AS93" s="534">
        <f t="shared" si="57"/>
        <v>0.63265791119903492</v>
      </c>
      <c r="AT93" s="540">
        <f t="shared" si="81"/>
        <v>1.5806330440170515</v>
      </c>
      <c r="AU93" s="534">
        <f t="shared" si="58"/>
        <v>0.52630408254652028</v>
      </c>
      <c r="AV93" s="540">
        <f t="shared" si="82"/>
        <v>1.9000422629471234</v>
      </c>
      <c r="AY93" s="504"/>
      <c r="AZ93" s="504"/>
      <c r="BE93" s="504"/>
      <c r="BF93" s="504"/>
      <c r="BG93" s="504"/>
      <c r="BH93" s="504"/>
      <c r="BI93" s="504"/>
      <c r="BJ93" s="504"/>
      <c r="BK93" s="543" t="s">
        <v>47</v>
      </c>
      <c r="BL93" s="515">
        <v>31</v>
      </c>
      <c r="BM93" s="512">
        <v>90</v>
      </c>
      <c r="BN93" s="534">
        <f t="shared" si="59"/>
        <v>961.49704630387555</v>
      </c>
      <c r="BO93" s="534">
        <f t="shared" si="60"/>
        <v>996.33776457187719</v>
      </c>
      <c r="BP93" s="534">
        <f t="shared" si="61"/>
        <v>1012.2934721678217</v>
      </c>
      <c r="BQ93" s="534">
        <f t="shared" si="62"/>
        <v>1013.795461167321</v>
      </c>
      <c r="BR93" s="534">
        <f t="shared" si="63"/>
        <v>1001.2247733416582</v>
      </c>
      <c r="BS93" s="534">
        <f t="shared" si="64"/>
        <v>971.20454575186511</v>
      </c>
      <c r="BT93" s="534">
        <f t="shared" si="65"/>
        <v>913.70507093881213</v>
      </c>
      <c r="BU93" s="534">
        <f t="shared" si="66"/>
        <v>867.18355643028735</v>
      </c>
    </row>
    <row r="94" spans="14:73" ht="8.25" x14ac:dyDescent="0.15">
      <c r="N94" s="504"/>
      <c r="O94" s="504"/>
      <c r="P94" s="504"/>
      <c r="U94" s="504"/>
      <c r="V94" s="504"/>
      <c r="AY94" s="504"/>
      <c r="AZ94" s="504"/>
      <c r="BE94" s="504"/>
      <c r="BF94" s="504"/>
      <c r="BG94" s="504"/>
      <c r="BH94" s="504"/>
      <c r="BI94" s="504"/>
      <c r="BJ94" s="504"/>
      <c r="BM94" s="512"/>
    </row>
    <row r="95" spans="14:73" ht="8.25" x14ac:dyDescent="0.15">
      <c r="N95" s="504"/>
      <c r="O95" s="504"/>
      <c r="P95" s="504"/>
      <c r="U95" s="504"/>
      <c r="V95" s="504"/>
      <c r="AY95" s="504"/>
      <c r="AZ95" s="504"/>
      <c r="BE95" s="504"/>
      <c r="BF95" s="504"/>
      <c r="BG95" s="504"/>
      <c r="BH95" s="504"/>
      <c r="BI95" s="504"/>
      <c r="BJ95" s="504"/>
    </row>
    <row r="96" spans="14:73" ht="8.25" x14ac:dyDescent="0.15">
      <c r="N96" s="504"/>
      <c r="O96" s="504"/>
      <c r="P96" s="504"/>
      <c r="U96" s="504"/>
      <c r="V96" s="504"/>
      <c r="AY96" s="504"/>
      <c r="AZ96" s="504"/>
      <c r="BE96" s="504"/>
      <c r="BF96" s="504"/>
      <c r="BG96" s="504"/>
      <c r="BH96" s="504"/>
      <c r="BI96" s="504"/>
      <c r="BJ96" s="504"/>
    </row>
    <row r="97" spans="14:62" ht="8.25" x14ac:dyDescent="0.15">
      <c r="N97" s="504"/>
      <c r="O97" s="504"/>
      <c r="P97" s="504"/>
      <c r="U97" s="504"/>
      <c r="V97" s="504"/>
      <c r="AY97" s="504"/>
      <c r="AZ97" s="504"/>
      <c r="BE97" s="504"/>
      <c r="BF97" s="504"/>
      <c r="BG97" s="504"/>
      <c r="BH97" s="504"/>
      <c r="BI97" s="504"/>
      <c r="BJ97" s="504"/>
    </row>
    <row r="98" spans="14:62" ht="8.25" x14ac:dyDescent="0.15">
      <c r="N98" s="504"/>
      <c r="O98" s="504"/>
      <c r="P98" s="504"/>
      <c r="U98" s="504"/>
      <c r="V98" s="504"/>
      <c r="AY98" s="504"/>
      <c r="AZ98" s="504"/>
      <c r="BE98" s="504"/>
      <c r="BF98" s="504"/>
      <c r="BG98" s="504"/>
      <c r="BH98" s="504"/>
      <c r="BI98" s="504"/>
      <c r="BJ98" s="504"/>
    </row>
    <row r="99" spans="14:62" ht="8.25" x14ac:dyDescent="0.15">
      <c r="N99" s="504"/>
      <c r="O99" s="504"/>
      <c r="P99" s="504"/>
      <c r="U99" s="504"/>
      <c r="V99" s="504"/>
      <c r="AY99" s="504"/>
      <c r="AZ99" s="504"/>
      <c r="BE99" s="504"/>
      <c r="BF99" s="504"/>
      <c r="BG99" s="504"/>
      <c r="BH99" s="504"/>
      <c r="BI99" s="504"/>
      <c r="BJ99" s="504"/>
    </row>
    <row r="100" spans="14:62" ht="8.25" x14ac:dyDescent="0.15">
      <c r="N100" s="504"/>
      <c r="O100" s="504"/>
      <c r="P100" s="504"/>
      <c r="U100" s="504"/>
      <c r="V100" s="504"/>
      <c r="AY100" s="504"/>
      <c r="AZ100" s="504"/>
      <c r="BE100" s="504"/>
      <c r="BF100" s="504"/>
      <c r="BG100" s="504"/>
      <c r="BH100" s="504"/>
      <c r="BI100" s="504"/>
      <c r="BJ100" s="504"/>
    </row>
    <row r="101" spans="14:62" ht="8.25" x14ac:dyDescent="0.15">
      <c r="N101" s="504"/>
      <c r="O101" s="504"/>
      <c r="P101" s="504"/>
      <c r="U101" s="504"/>
      <c r="V101" s="504"/>
      <c r="AY101" s="504"/>
      <c r="AZ101" s="504"/>
      <c r="BE101" s="504"/>
      <c r="BF101" s="504"/>
      <c r="BG101" s="504"/>
      <c r="BH101" s="504"/>
      <c r="BI101" s="504"/>
      <c r="BJ101" s="504"/>
    </row>
    <row r="102" spans="14:62" ht="8.25" x14ac:dyDescent="0.15">
      <c r="N102" s="504"/>
      <c r="O102" s="504"/>
      <c r="P102" s="504"/>
      <c r="U102" s="504"/>
      <c r="V102" s="504"/>
      <c r="AY102" s="504"/>
      <c r="AZ102" s="504"/>
      <c r="BE102" s="504"/>
      <c r="BF102" s="504"/>
      <c r="BG102" s="504"/>
      <c r="BH102" s="504"/>
      <c r="BI102" s="504"/>
      <c r="BJ102" s="504"/>
    </row>
    <row r="103" spans="14:62" ht="8.25" x14ac:dyDescent="0.15">
      <c r="N103" s="504"/>
      <c r="O103" s="504"/>
      <c r="P103" s="504"/>
      <c r="U103" s="504"/>
      <c r="V103" s="504"/>
      <c r="AY103" s="504"/>
      <c r="AZ103" s="504"/>
      <c r="BE103" s="504"/>
      <c r="BF103" s="504"/>
      <c r="BG103" s="504"/>
      <c r="BH103" s="504"/>
      <c r="BI103" s="504"/>
      <c r="BJ103" s="504"/>
    </row>
    <row r="104" spans="14:62" ht="8.25" x14ac:dyDescent="0.15">
      <c r="N104" s="504"/>
      <c r="O104" s="504"/>
      <c r="P104" s="504"/>
      <c r="U104" s="504"/>
      <c r="V104" s="504"/>
      <c r="AY104" s="504"/>
      <c r="AZ104" s="504"/>
      <c r="BE104" s="504"/>
      <c r="BF104" s="504"/>
      <c r="BG104" s="504"/>
      <c r="BH104" s="504"/>
      <c r="BI104" s="504"/>
      <c r="BJ104" s="504"/>
    </row>
    <row r="105" spans="14:62" ht="8.25" x14ac:dyDescent="0.15">
      <c r="N105" s="504"/>
      <c r="O105" s="504"/>
      <c r="P105" s="504"/>
      <c r="U105" s="504"/>
      <c r="V105" s="504"/>
      <c r="AY105" s="504"/>
      <c r="AZ105" s="504"/>
      <c r="BE105" s="504"/>
      <c r="BF105" s="504"/>
      <c r="BG105" s="504"/>
      <c r="BH105" s="504"/>
      <c r="BI105" s="504"/>
      <c r="BJ105" s="504"/>
    </row>
    <row r="106" spans="14:62" ht="8.25" x14ac:dyDescent="0.15">
      <c r="N106" s="504"/>
      <c r="O106" s="504"/>
      <c r="P106" s="504"/>
      <c r="U106" s="504"/>
      <c r="V106" s="504"/>
      <c r="AY106" s="504"/>
      <c r="AZ106" s="504"/>
      <c r="BE106" s="504"/>
      <c r="BF106" s="504"/>
      <c r="BG106" s="504"/>
      <c r="BH106" s="504"/>
      <c r="BI106" s="504"/>
      <c r="BJ106" s="504"/>
    </row>
    <row r="107" spans="14:62" ht="8.25" x14ac:dyDescent="0.15">
      <c r="N107" s="504"/>
      <c r="O107" s="504"/>
      <c r="P107" s="504"/>
      <c r="U107" s="504"/>
      <c r="V107" s="504"/>
      <c r="AY107" s="504"/>
      <c r="AZ107" s="504"/>
      <c r="BE107" s="504"/>
      <c r="BF107" s="504"/>
      <c r="BG107" s="504"/>
      <c r="BH107" s="504"/>
      <c r="BI107" s="504"/>
      <c r="BJ107" s="504"/>
    </row>
    <row r="108" spans="14:62" ht="8.25" x14ac:dyDescent="0.15">
      <c r="N108" s="504"/>
      <c r="O108" s="504"/>
      <c r="P108" s="504"/>
      <c r="U108" s="504"/>
      <c r="V108" s="504"/>
      <c r="AY108" s="504"/>
      <c r="AZ108" s="504"/>
      <c r="BE108" s="504"/>
      <c r="BF108" s="504"/>
      <c r="BG108" s="504"/>
      <c r="BH108" s="504"/>
      <c r="BI108" s="504"/>
      <c r="BJ108" s="504"/>
    </row>
    <row r="109" spans="14:62" ht="8.25" x14ac:dyDescent="0.15">
      <c r="N109" s="504"/>
      <c r="O109" s="504"/>
      <c r="P109" s="504"/>
      <c r="U109" s="504"/>
      <c r="V109" s="504"/>
      <c r="AY109" s="504"/>
      <c r="AZ109" s="504"/>
      <c r="BE109" s="504"/>
      <c r="BF109" s="504"/>
      <c r="BG109" s="504"/>
      <c r="BH109" s="504"/>
      <c r="BI109" s="504"/>
      <c r="BJ109" s="504"/>
    </row>
    <row r="110" spans="14:62" ht="8.25" x14ac:dyDescent="0.15">
      <c r="N110" s="504"/>
      <c r="O110" s="504"/>
      <c r="P110" s="504"/>
      <c r="U110" s="504"/>
      <c r="V110" s="504"/>
      <c r="AY110" s="504"/>
      <c r="AZ110" s="504"/>
      <c r="BE110" s="504"/>
      <c r="BF110" s="504"/>
      <c r="BG110" s="504"/>
      <c r="BH110" s="504"/>
      <c r="BI110" s="504"/>
      <c r="BJ110" s="504"/>
    </row>
    <row r="111" spans="14:62" ht="8.25" x14ac:dyDescent="0.15">
      <c r="N111" s="504"/>
      <c r="O111" s="504"/>
      <c r="P111" s="504"/>
      <c r="U111" s="504"/>
      <c r="V111" s="504"/>
      <c r="AY111" s="504"/>
      <c r="AZ111" s="504"/>
      <c r="BE111" s="504"/>
      <c r="BF111" s="504"/>
      <c r="BG111" s="504"/>
      <c r="BH111" s="504"/>
      <c r="BI111" s="504"/>
      <c r="BJ111" s="504"/>
    </row>
    <row r="112" spans="14:62" ht="8.25" x14ac:dyDescent="0.15">
      <c r="N112" s="504"/>
      <c r="O112" s="504"/>
      <c r="P112" s="504"/>
      <c r="U112" s="504"/>
      <c r="V112" s="504"/>
      <c r="AY112" s="504"/>
      <c r="AZ112" s="504"/>
      <c r="BE112" s="504"/>
      <c r="BF112" s="504"/>
      <c r="BG112" s="504"/>
      <c r="BH112" s="504"/>
      <c r="BI112" s="504"/>
      <c r="BJ112" s="504"/>
    </row>
    <row r="113" spans="14:62" ht="8.25" x14ac:dyDescent="0.15">
      <c r="N113" s="504"/>
      <c r="O113" s="504"/>
      <c r="P113" s="504"/>
      <c r="U113" s="504"/>
      <c r="V113" s="504"/>
      <c r="AY113" s="504"/>
      <c r="AZ113" s="504"/>
      <c r="BE113" s="504"/>
      <c r="BF113" s="504"/>
      <c r="BG113" s="504"/>
      <c r="BH113" s="504"/>
      <c r="BI113" s="504"/>
      <c r="BJ113" s="504"/>
    </row>
    <row r="114" spans="14:62" ht="8.25" x14ac:dyDescent="0.15">
      <c r="N114" s="504"/>
      <c r="O114" s="504"/>
      <c r="P114" s="504"/>
      <c r="U114" s="504"/>
      <c r="V114" s="504"/>
      <c r="AY114" s="504"/>
      <c r="AZ114" s="504"/>
      <c r="BE114" s="504"/>
      <c r="BF114" s="504"/>
      <c r="BG114" s="504"/>
      <c r="BH114" s="504"/>
      <c r="BI114" s="504"/>
      <c r="BJ114" s="504"/>
    </row>
    <row r="115" spans="14:62" ht="8.25" x14ac:dyDescent="0.15">
      <c r="N115" s="504"/>
      <c r="O115" s="504"/>
      <c r="P115" s="504"/>
      <c r="U115" s="504"/>
      <c r="V115" s="504"/>
      <c r="AY115" s="504"/>
      <c r="AZ115" s="504"/>
      <c r="BE115" s="504"/>
      <c r="BF115" s="504"/>
      <c r="BG115" s="504"/>
      <c r="BH115" s="504"/>
      <c r="BI115" s="504"/>
      <c r="BJ115" s="504"/>
    </row>
    <row r="116" spans="14:62" ht="8.25" x14ac:dyDescent="0.15">
      <c r="N116" s="504"/>
      <c r="O116" s="504"/>
      <c r="P116" s="504"/>
      <c r="U116" s="504"/>
      <c r="V116" s="504"/>
      <c r="AY116" s="504"/>
      <c r="AZ116" s="504"/>
      <c r="BE116" s="504"/>
      <c r="BF116" s="504"/>
      <c r="BG116" s="504"/>
      <c r="BH116" s="504"/>
      <c r="BI116" s="504"/>
      <c r="BJ116" s="504"/>
    </row>
    <row r="117" spans="14:62" ht="8.25" x14ac:dyDescent="0.15">
      <c r="N117" s="504"/>
      <c r="O117" s="504"/>
      <c r="P117" s="504"/>
      <c r="U117" s="504"/>
      <c r="V117" s="504"/>
      <c r="AY117" s="504"/>
      <c r="AZ117" s="504"/>
      <c r="BE117" s="504"/>
      <c r="BF117" s="504"/>
      <c r="BG117" s="504"/>
      <c r="BH117" s="504"/>
      <c r="BI117" s="504"/>
      <c r="BJ117" s="504"/>
    </row>
    <row r="118" spans="14:62" ht="8.25" x14ac:dyDescent="0.15">
      <c r="N118" s="504"/>
      <c r="O118" s="504"/>
      <c r="P118" s="504"/>
      <c r="U118" s="504"/>
      <c r="V118" s="504"/>
      <c r="AY118" s="504"/>
      <c r="AZ118" s="504"/>
      <c r="BE118" s="504"/>
      <c r="BF118" s="504"/>
      <c r="BG118" s="504"/>
      <c r="BH118" s="504"/>
      <c r="BI118" s="504"/>
      <c r="BJ118" s="504"/>
    </row>
    <row r="119" spans="14:62" ht="8.25" x14ac:dyDescent="0.15">
      <c r="N119" s="504"/>
      <c r="O119" s="504"/>
      <c r="P119" s="504"/>
      <c r="U119" s="504"/>
      <c r="V119" s="504"/>
      <c r="AY119" s="504"/>
      <c r="AZ119" s="504"/>
      <c r="BE119" s="504"/>
      <c r="BF119" s="504"/>
      <c r="BG119" s="504"/>
      <c r="BH119" s="504"/>
      <c r="BI119" s="504"/>
      <c r="BJ119" s="504"/>
    </row>
    <row r="120" spans="14:62" ht="8.25" x14ac:dyDescent="0.15">
      <c r="N120" s="504"/>
      <c r="O120" s="504"/>
      <c r="P120" s="504"/>
      <c r="U120" s="504"/>
      <c r="V120" s="504"/>
      <c r="AY120" s="504"/>
      <c r="AZ120" s="504"/>
      <c r="BE120" s="504"/>
      <c r="BF120" s="504"/>
      <c r="BG120" s="504"/>
      <c r="BH120" s="504"/>
      <c r="BI120" s="504"/>
      <c r="BJ120" s="504"/>
    </row>
    <row r="121" spans="14:62" ht="8.25" x14ac:dyDescent="0.15">
      <c r="N121" s="504"/>
      <c r="O121" s="504"/>
      <c r="P121" s="504"/>
      <c r="U121" s="504"/>
      <c r="V121" s="504"/>
      <c r="AY121" s="504"/>
      <c r="AZ121" s="504"/>
      <c r="BE121" s="504"/>
      <c r="BF121" s="504"/>
      <c r="BG121" s="504"/>
      <c r="BH121" s="504"/>
      <c r="BI121" s="504"/>
      <c r="BJ121" s="504"/>
    </row>
    <row r="122" spans="14:62" ht="8.25" x14ac:dyDescent="0.15">
      <c r="N122" s="504"/>
      <c r="O122" s="504"/>
      <c r="P122" s="504"/>
      <c r="U122" s="504"/>
      <c r="V122" s="504"/>
      <c r="AY122" s="504"/>
      <c r="AZ122" s="504"/>
      <c r="BE122" s="504"/>
      <c r="BF122" s="504"/>
      <c r="BG122" s="504"/>
      <c r="BH122" s="504"/>
      <c r="BI122" s="504"/>
      <c r="BJ122" s="504"/>
    </row>
    <row r="123" spans="14:62" ht="8.25" x14ac:dyDescent="0.15">
      <c r="N123" s="504"/>
      <c r="O123" s="504"/>
      <c r="P123" s="504"/>
      <c r="U123" s="504"/>
      <c r="V123" s="504"/>
      <c r="AY123" s="504"/>
      <c r="AZ123" s="504"/>
      <c r="BE123" s="504"/>
      <c r="BF123" s="504"/>
      <c r="BG123" s="504"/>
      <c r="BH123" s="504"/>
      <c r="BI123" s="504"/>
      <c r="BJ123" s="504"/>
    </row>
    <row r="124" spans="14:62" ht="8.25" x14ac:dyDescent="0.15">
      <c r="N124" s="504"/>
      <c r="O124" s="504"/>
      <c r="P124" s="504"/>
      <c r="U124" s="504"/>
      <c r="V124" s="504"/>
      <c r="AY124" s="504"/>
      <c r="AZ124" s="504"/>
      <c r="BE124" s="504"/>
      <c r="BF124" s="504"/>
      <c r="BG124" s="504"/>
      <c r="BH124" s="504"/>
      <c r="BI124" s="504"/>
      <c r="BJ124" s="504"/>
    </row>
    <row r="125" spans="14:62" ht="8.25" x14ac:dyDescent="0.15">
      <c r="N125" s="504"/>
      <c r="O125" s="504"/>
      <c r="P125" s="504"/>
      <c r="U125" s="504"/>
      <c r="V125" s="504"/>
      <c r="AY125" s="504"/>
      <c r="AZ125" s="504"/>
      <c r="BE125" s="504"/>
      <c r="BF125" s="504"/>
      <c r="BG125" s="504"/>
      <c r="BH125" s="504"/>
      <c r="BI125" s="504"/>
      <c r="BJ125" s="504"/>
    </row>
    <row r="126" spans="14:62" ht="8.25" x14ac:dyDescent="0.15">
      <c r="N126" s="504"/>
      <c r="O126" s="504"/>
      <c r="P126" s="504"/>
      <c r="U126" s="504"/>
      <c r="V126" s="504"/>
      <c r="AY126" s="504"/>
      <c r="AZ126" s="504"/>
      <c r="BE126" s="504"/>
      <c r="BF126" s="504"/>
      <c r="BG126" s="504"/>
      <c r="BH126" s="504"/>
      <c r="BI126" s="504"/>
      <c r="BJ126" s="504"/>
    </row>
    <row r="127" spans="14:62" ht="8.25" x14ac:dyDescent="0.15">
      <c r="N127" s="504"/>
      <c r="O127" s="504"/>
      <c r="P127" s="504"/>
      <c r="U127" s="504"/>
      <c r="V127" s="504"/>
      <c r="AY127" s="504"/>
      <c r="AZ127" s="504"/>
      <c r="BE127" s="504"/>
      <c r="BF127" s="504"/>
      <c r="BG127" s="504"/>
      <c r="BH127" s="504"/>
      <c r="BI127" s="504"/>
      <c r="BJ127" s="504"/>
    </row>
    <row r="128" spans="14:62" ht="8.25" x14ac:dyDescent="0.15">
      <c r="N128" s="504"/>
      <c r="O128" s="504"/>
      <c r="P128" s="504"/>
      <c r="U128" s="504"/>
      <c r="V128" s="504"/>
      <c r="AY128" s="504"/>
      <c r="AZ128" s="504"/>
      <c r="BE128" s="504"/>
      <c r="BF128" s="504"/>
      <c r="BG128" s="504"/>
      <c r="BH128" s="504"/>
      <c r="BI128" s="504"/>
      <c r="BJ128" s="504"/>
    </row>
    <row r="129" spans="14:62" ht="8.25" x14ac:dyDescent="0.15">
      <c r="N129" s="504"/>
      <c r="O129" s="504"/>
      <c r="P129" s="504"/>
      <c r="U129" s="504"/>
      <c r="V129" s="504"/>
      <c r="AY129" s="504"/>
      <c r="AZ129" s="504"/>
      <c r="BE129" s="504"/>
      <c r="BF129" s="504"/>
      <c r="BG129" s="504"/>
      <c r="BH129" s="504"/>
      <c r="BI129" s="504"/>
      <c r="BJ129" s="504"/>
    </row>
    <row r="130" spans="14:62" ht="8.25" x14ac:dyDescent="0.15">
      <c r="N130" s="504"/>
      <c r="O130" s="504"/>
      <c r="P130" s="504"/>
      <c r="U130" s="504"/>
      <c r="V130" s="504"/>
      <c r="AY130" s="504"/>
      <c r="AZ130" s="504"/>
      <c r="BE130" s="504"/>
      <c r="BF130" s="504"/>
      <c r="BG130" s="504"/>
      <c r="BH130" s="504"/>
      <c r="BI130" s="504"/>
      <c r="BJ130" s="504"/>
    </row>
    <row r="131" spans="14:62" ht="8.25" x14ac:dyDescent="0.15">
      <c r="N131" s="504"/>
      <c r="O131" s="504"/>
      <c r="P131" s="504"/>
      <c r="U131" s="504"/>
      <c r="V131" s="504"/>
      <c r="AY131" s="504"/>
      <c r="AZ131" s="504"/>
      <c r="BE131" s="504"/>
      <c r="BF131" s="504"/>
      <c r="BG131" s="504"/>
      <c r="BH131" s="504"/>
      <c r="BI131" s="504"/>
      <c r="BJ131" s="504"/>
    </row>
    <row r="132" spans="14:62" ht="8.25" x14ac:dyDescent="0.15">
      <c r="N132" s="504"/>
      <c r="O132" s="504"/>
      <c r="P132" s="504"/>
      <c r="U132" s="504"/>
      <c r="V132" s="504"/>
      <c r="AY132" s="504"/>
      <c r="AZ132" s="504"/>
      <c r="BE132" s="504"/>
      <c r="BF132" s="504"/>
      <c r="BG132" s="504"/>
      <c r="BH132" s="504"/>
      <c r="BI132" s="504"/>
      <c r="BJ132" s="504"/>
    </row>
    <row r="133" spans="14:62" ht="8.25" x14ac:dyDescent="0.15">
      <c r="N133" s="504"/>
      <c r="O133" s="504"/>
      <c r="P133" s="504"/>
      <c r="U133" s="504"/>
      <c r="V133" s="504"/>
      <c r="AY133" s="504"/>
      <c r="AZ133" s="504"/>
      <c r="BE133" s="504"/>
      <c r="BF133" s="504"/>
      <c r="BG133" s="504"/>
      <c r="BH133" s="504"/>
      <c r="BI133" s="504"/>
      <c r="BJ133" s="504"/>
    </row>
    <row r="134" spans="14:62" ht="8.25" x14ac:dyDescent="0.15">
      <c r="N134" s="504"/>
      <c r="O134" s="504"/>
      <c r="P134" s="504"/>
      <c r="U134" s="504"/>
      <c r="V134" s="504"/>
      <c r="AY134" s="504"/>
      <c r="AZ134" s="504"/>
      <c r="BE134" s="504"/>
      <c r="BF134" s="504"/>
      <c r="BG134" s="504"/>
      <c r="BH134" s="504"/>
      <c r="BI134" s="504"/>
      <c r="BJ134" s="504"/>
    </row>
    <row r="135" spans="14:62" ht="8.25" x14ac:dyDescent="0.15">
      <c r="N135" s="504"/>
      <c r="O135" s="504"/>
      <c r="P135" s="504"/>
      <c r="U135" s="504"/>
      <c r="V135" s="504"/>
      <c r="AY135" s="504"/>
      <c r="AZ135" s="504"/>
      <c r="BE135" s="504"/>
      <c r="BF135" s="504"/>
      <c r="BG135" s="504"/>
      <c r="BH135" s="504"/>
      <c r="BI135" s="504"/>
      <c r="BJ135" s="504"/>
    </row>
    <row r="136" spans="14:62" ht="8.25" x14ac:dyDescent="0.15">
      <c r="N136" s="504"/>
      <c r="O136" s="504"/>
      <c r="P136" s="504"/>
      <c r="U136" s="504"/>
      <c r="V136" s="504"/>
      <c r="AY136" s="504"/>
      <c r="AZ136" s="504"/>
      <c r="BE136" s="504"/>
      <c r="BF136" s="504"/>
      <c r="BG136" s="504"/>
      <c r="BH136" s="504"/>
      <c r="BI136" s="504"/>
      <c r="BJ136" s="504"/>
    </row>
    <row r="137" spans="14:62" ht="8.25" x14ac:dyDescent="0.15">
      <c r="N137" s="504"/>
      <c r="O137" s="504"/>
      <c r="P137" s="504"/>
      <c r="U137" s="504"/>
      <c r="V137" s="504"/>
      <c r="AY137" s="504"/>
      <c r="AZ137" s="504"/>
      <c r="BE137" s="504"/>
      <c r="BF137" s="504"/>
      <c r="BG137" s="504"/>
      <c r="BH137" s="504"/>
      <c r="BI137" s="504"/>
      <c r="BJ137" s="504"/>
    </row>
    <row r="138" spans="14:62" ht="8.25" x14ac:dyDescent="0.15">
      <c r="N138" s="504"/>
      <c r="O138" s="504"/>
      <c r="P138" s="504"/>
      <c r="U138" s="504"/>
      <c r="V138" s="504"/>
      <c r="AY138" s="504"/>
      <c r="AZ138" s="504"/>
      <c r="BE138" s="504"/>
      <c r="BF138" s="504"/>
      <c r="BG138" s="504"/>
      <c r="BH138" s="504"/>
      <c r="BI138" s="504"/>
      <c r="BJ138" s="504"/>
    </row>
    <row r="139" spans="14:62" ht="8.25" x14ac:dyDescent="0.15">
      <c r="N139" s="504"/>
      <c r="O139" s="504"/>
      <c r="P139" s="504"/>
      <c r="U139" s="504"/>
      <c r="V139" s="504"/>
      <c r="AY139" s="504"/>
      <c r="AZ139" s="504"/>
      <c r="BE139" s="504"/>
      <c r="BF139" s="504"/>
      <c r="BG139" s="504"/>
      <c r="BH139" s="504"/>
      <c r="BI139" s="504"/>
      <c r="BJ139" s="504"/>
    </row>
    <row r="140" spans="14:62" ht="8.25" x14ac:dyDescent="0.15">
      <c r="N140" s="504"/>
      <c r="O140" s="504"/>
      <c r="P140" s="504"/>
      <c r="U140" s="504"/>
      <c r="V140" s="504"/>
      <c r="AY140" s="504"/>
      <c r="AZ140" s="504"/>
      <c r="BE140" s="504"/>
      <c r="BF140" s="504"/>
      <c r="BG140" s="504"/>
      <c r="BH140" s="504"/>
      <c r="BI140" s="504"/>
      <c r="BJ140" s="504"/>
    </row>
    <row r="141" spans="14:62" ht="8.25" x14ac:dyDescent="0.15">
      <c r="N141" s="504"/>
      <c r="O141" s="504"/>
      <c r="P141" s="504"/>
      <c r="U141" s="547"/>
      <c r="V141" s="547"/>
      <c r="AY141" s="504"/>
      <c r="AZ141" s="504"/>
      <c r="BE141" s="504"/>
      <c r="BF141" s="504"/>
      <c r="BG141" s="504"/>
      <c r="BH141" s="504"/>
      <c r="BI141" s="504"/>
      <c r="BJ141" s="504"/>
    </row>
  </sheetData>
  <mergeCells count="1">
    <mergeCell ref="A1:E1"/>
  </mergeCells>
  <dataValidations count="4">
    <dataValidation type="decimal" allowBlank="1" showInputMessage="1" showErrorMessage="1" errorTitle="Minutes error" error="Please Enter a correct value of minutes from 0 to 59 seconds" promptTitle="Minutes value" prompt="Please Enter the value of minutes from 0 to 59 seconds" sqref="G4 G6 G8 G10 G12 G14 G16 G20 G18" xr:uid="{00000000-0002-0000-0200-000000000000}">
      <formula1>0</formula1>
      <formula2>59</formula2>
    </dataValidation>
    <dataValidation type="decimal" allowBlank="1" showInputMessage="1" showErrorMessage="1" errorTitle="Seconds error" error="Please Enter a correct value of seconds from 0 to 59 seconds" promptTitle="Seconds Value" prompt="Please Enter the value of seconds from 0 to 59 seconds" sqref="H4 H6 H8 H10 H12 H14 H16 H20 H18" xr:uid="{00000000-0002-0000-0200-000001000000}">
      <formula1>0</formula1>
      <formula2>59</formula2>
    </dataValidation>
    <dataValidation type="list" allowBlank="1" showInputMessage="1" showErrorMessage="1" sqref="A4:A21 Q4:Q93" xr:uid="{00000000-0002-0000-0200-000002000000}">
      <formula1>"January, February, March, April, May, June, July, August, September, October, November, December"</formula1>
    </dataValidation>
    <dataValidation type="list" allowBlank="1" showInputMessage="1" showErrorMessage="1" sqref="B4:B21 R4 R7 R9 R14 R19 R17 R25 R12 R22 R27 R33 R30 R35:R93" xr:uid="{00000000-0002-0000-0200-000003000000}">
      <formula1>"1,2,3,4,5,6,7,8,9,10,11,12,13,14,15,16,17,18,19,20,21,22,23,24,25,26,27,28,29,30,31"</formula1>
    </dataValidation>
  </dataValidations>
  <hyperlinks>
    <hyperlink ref="BA4" r:id="rId1" tooltip="يناير" display="https://ar.wikipedia.org/wiki/%D9%8A%D9%86%D8%A7%D9%8A%D8%B1" xr:uid="{00000000-0004-0000-0200-000000000000}"/>
    <hyperlink ref="BA5:BA15" r:id="rId2" tooltip="يناير" display="https://ar.wikipedia.org/wiki/%D9%8A%D9%86%D8%A7%D9%8A%D8%B1" xr:uid="{00000000-0004-0000-0200-000001000000}"/>
  </hyperlinks>
  <pageMargins left="0.7" right="0.7" top="0.75" bottom="0.75" header="0.3" footer="0.3"/>
  <pageSetup scale="85" orientation="portrait" r:id="rId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35"/>
  <sheetViews>
    <sheetView topLeftCell="A231" zoomScaleNormal="100" workbookViewId="0">
      <selection activeCell="AN235" sqref="AN235:AW235"/>
    </sheetView>
  </sheetViews>
  <sheetFormatPr defaultRowHeight="15" x14ac:dyDescent="0.25"/>
  <cols>
    <col min="1" max="9" width="10" style="2" customWidth="1"/>
    <col min="13" max="15" width="9.140625" style="2"/>
    <col min="16" max="16" width="10.85546875" style="2" customWidth="1"/>
    <col min="17" max="17" width="13.85546875" style="2" customWidth="1"/>
    <col min="18" max="18" width="9.7109375" style="2" bestFit="1" customWidth="1"/>
    <col min="19" max="19" width="13" style="2" customWidth="1"/>
    <col min="20" max="28" width="9.85546875" style="2" customWidth="1"/>
    <col min="31" max="32" width="9.140625" style="2"/>
    <col min="33" max="33" width="11.5703125" style="2" customWidth="1"/>
    <col min="34" max="34" width="12" style="2" customWidth="1"/>
    <col min="35" max="38" width="9.140625" style="2"/>
    <col min="43" max="43" width="9.5703125" style="2" customWidth="1"/>
    <col min="44" max="51" width="9.140625" style="2"/>
    <col min="52" max="52" width="9.140625" style="2" customWidth="1"/>
    <col min="53" max="53" width="7.140625" style="2" customWidth="1"/>
    <col min="54" max="54" width="6" style="2" customWidth="1"/>
    <col min="55" max="16384" width="9.140625" style="2"/>
  </cols>
  <sheetData>
    <row r="1" spans="1:50" x14ac:dyDescent="0.25">
      <c r="O1" s="2" t="s">
        <v>77</v>
      </c>
      <c r="Q1" s="5">
        <v>43344</v>
      </c>
    </row>
    <row r="2" spans="1:50" ht="15.75" thickBot="1" x14ac:dyDescent="0.3">
      <c r="C2" s="2" t="s">
        <v>77</v>
      </c>
      <c r="D2" s="5">
        <v>43344</v>
      </c>
      <c r="V2" s="2" t="s">
        <v>78</v>
      </c>
      <c r="W2" s="5">
        <v>43344</v>
      </c>
      <c r="AG2" s="2" t="s">
        <v>78</v>
      </c>
      <c r="AH2" s="5" t="s">
        <v>119</v>
      </c>
    </row>
    <row r="3" spans="1:50" ht="21.75" customHeight="1" thickBot="1" x14ac:dyDescent="0.3">
      <c r="A3" s="6" t="s">
        <v>79</v>
      </c>
      <c r="B3" s="7" t="s">
        <v>80</v>
      </c>
      <c r="C3" s="8" t="s">
        <v>57</v>
      </c>
      <c r="D3" s="9" t="s">
        <v>58</v>
      </c>
      <c r="E3" s="10" t="s">
        <v>59</v>
      </c>
      <c r="F3" s="11" t="s">
        <v>81</v>
      </c>
      <c r="G3" s="11" t="s">
        <v>82</v>
      </c>
      <c r="H3" s="11" t="s">
        <v>83</v>
      </c>
      <c r="I3" s="12" t="s">
        <v>60</v>
      </c>
      <c r="O3" s="18"/>
      <c r="T3" s="6" t="s">
        <v>79</v>
      </c>
      <c r="U3" s="12" t="s">
        <v>84</v>
      </c>
      <c r="V3" s="8" t="s">
        <v>61</v>
      </c>
      <c r="W3" s="9" t="s">
        <v>58</v>
      </c>
      <c r="X3" s="10" t="s">
        <v>59</v>
      </c>
      <c r="Y3" s="11" t="s">
        <v>81</v>
      </c>
      <c r="Z3" s="11" t="s">
        <v>82</v>
      </c>
      <c r="AA3" s="11" t="s">
        <v>83</v>
      </c>
      <c r="AB3" s="12" t="s">
        <v>60</v>
      </c>
    </row>
    <row r="4" spans="1:50" ht="15.75" thickBot="1" x14ac:dyDescent="0.3">
      <c r="A4" s="13">
        <f t="shared" ref="A4:A11" si="0">(G4-H4)/D4</f>
        <v>3.5887953399305708E-3</v>
      </c>
      <c r="B4" s="14">
        <f t="shared" ref="B4:B11" si="1">0.015*1.16*3600*E4</f>
        <v>908.27999999999986</v>
      </c>
      <c r="C4" s="15">
        <f t="shared" ref="C4:C11" si="2">B4/(2.5*D4)*100</f>
        <v>37.252926072595862</v>
      </c>
      <c r="D4" s="16">
        <f>[1]Sheet2!$BG$12</f>
        <v>975.25761947397962</v>
      </c>
      <c r="E4" s="16">
        <f>F4-G4</f>
        <v>14.5</v>
      </c>
      <c r="F4" s="16">
        <v>25</v>
      </c>
      <c r="G4" s="16">
        <v>10.5</v>
      </c>
      <c r="H4" s="16">
        <v>7</v>
      </c>
      <c r="I4" s="17">
        <v>0.39583333333333331</v>
      </c>
      <c r="N4" s="18"/>
      <c r="O4" s="18"/>
      <c r="T4" s="13">
        <f t="shared" ref="T4:T11" si="3">(Z4-AA4)/W4</f>
        <v>3.5887953399305708E-3</v>
      </c>
      <c r="U4" s="19">
        <f t="shared" ref="U4:U11" si="4">0.015*1.16*3600*X4</f>
        <v>1221.4799999999998</v>
      </c>
      <c r="V4" s="15">
        <f t="shared" ref="V4:V11" si="5">U4/(2.5*W4)*100</f>
        <v>50.098762649353056</v>
      </c>
      <c r="W4" s="16">
        <f>[1]Sheet2!$BG$12</f>
        <v>975.25761947397962</v>
      </c>
      <c r="X4" s="16">
        <f>Y4-Z4</f>
        <v>19.5</v>
      </c>
      <c r="Y4" s="16">
        <v>30</v>
      </c>
      <c r="Z4" s="16">
        <v>10.5</v>
      </c>
      <c r="AA4" s="16">
        <v>7</v>
      </c>
      <c r="AB4" s="17">
        <v>0.39583333333333331</v>
      </c>
    </row>
    <row r="5" spans="1:50" ht="15.75" thickBot="1" x14ac:dyDescent="0.3">
      <c r="A5" s="13">
        <f t="shared" si="0"/>
        <v>4.0250651890329919E-3</v>
      </c>
      <c r="B5" s="14">
        <f t="shared" si="1"/>
        <v>1002.2399999999999</v>
      </c>
      <c r="C5" s="15">
        <f t="shared" si="2"/>
        <v>40.340813350564254</v>
      </c>
      <c r="D5" s="16">
        <f>[1]Sheet2!$BH$12</f>
        <v>993.77272469989146</v>
      </c>
      <c r="E5" s="16">
        <f t="shared" ref="E5:E11" si="6">F5-G5</f>
        <v>16</v>
      </c>
      <c r="F5" s="16">
        <v>28</v>
      </c>
      <c r="G5" s="16">
        <v>12</v>
      </c>
      <c r="H5" s="16">
        <v>8</v>
      </c>
      <c r="I5" s="17">
        <v>0.4375</v>
      </c>
      <c r="N5" s="18"/>
      <c r="O5" s="18"/>
      <c r="T5" s="13">
        <f t="shared" si="3"/>
        <v>4.0250651890329919E-3</v>
      </c>
      <c r="U5" s="19">
        <f t="shared" si="4"/>
        <v>1252.8</v>
      </c>
      <c r="V5" s="15">
        <f t="shared" si="5"/>
        <v>50.426016688205323</v>
      </c>
      <c r="W5" s="16">
        <f>[1]Sheet2!$BH$12</f>
        <v>993.77272469989146</v>
      </c>
      <c r="X5" s="16">
        <f t="shared" ref="X5:X11" si="7">Y5-Z5</f>
        <v>20</v>
      </c>
      <c r="Y5" s="16">
        <v>32</v>
      </c>
      <c r="Z5" s="16">
        <v>12</v>
      </c>
      <c r="AA5" s="16">
        <v>8</v>
      </c>
      <c r="AB5" s="17">
        <v>0.4375</v>
      </c>
    </row>
    <row r="6" spans="1:50" ht="15.75" thickBot="1" x14ac:dyDescent="0.3">
      <c r="A6" s="13">
        <f t="shared" si="0"/>
        <v>4.2144496603148491E-3</v>
      </c>
      <c r="B6" s="14">
        <f t="shared" si="1"/>
        <v>1208.952</v>
      </c>
      <c r="C6" s="15">
        <f t="shared" si="2"/>
        <v>48.524450911780562</v>
      </c>
      <c r="D6" s="16">
        <f>[1]Sheet2!$BI$12</f>
        <v>996.57140042484923</v>
      </c>
      <c r="E6" s="16">
        <f t="shared" si="6"/>
        <v>19.3</v>
      </c>
      <c r="F6" s="16">
        <v>32.5</v>
      </c>
      <c r="G6" s="16">
        <v>13.2</v>
      </c>
      <c r="H6" s="16">
        <v>9</v>
      </c>
      <c r="I6" s="17">
        <v>0.47916666666666669</v>
      </c>
      <c r="N6" s="18"/>
      <c r="O6" s="18"/>
      <c r="T6" s="13">
        <f t="shared" si="3"/>
        <v>4.2144496603148491E-3</v>
      </c>
      <c r="U6" s="19">
        <f t="shared" si="4"/>
        <v>1365.5519999999999</v>
      </c>
      <c r="V6" s="15">
        <f t="shared" si="5"/>
        <v>54.81000154802156</v>
      </c>
      <c r="W6" s="16">
        <f>[1]Sheet2!$BI$12</f>
        <v>996.57140042484923</v>
      </c>
      <c r="X6" s="16">
        <f t="shared" si="7"/>
        <v>21.8</v>
      </c>
      <c r="Y6" s="16">
        <v>35</v>
      </c>
      <c r="Z6" s="16">
        <v>13.2</v>
      </c>
      <c r="AA6" s="16">
        <v>9</v>
      </c>
      <c r="AB6" s="17">
        <v>0.47916666666666669</v>
      </c>
    </row>
    <row r="7" spans="1:50" ht="15.75" thickBot="1" x14ac:dyDescent="0.3">
      <c r="A7" s="13">
        <f t="shared" si="0"/>
        <v>4.5713700157982186E-3</v>
      </c>
      <c r="B7" s="14">
        <f t="shared" si="1"/>
        <v>1340.4959999999999</v>
      </c>
      <c r="C7" s="15">
        <f t="shared" si="2"/>
        <v>54.470250850643986</v>
      </c>
      <c r="D7" s="16">
        <f>[1]Sheet2!$BJ$12</f>
        <v>984.38760906433515</v>
      </c>
      <c r="E7" s="16">
        <f t="shared" si="6"/>
        <v>21.4</v>
      </c>
      <c r="F7" s="16">
        <v>35</v>
      </c>
      <c r="G7" s="16">
        <v>13.6</v>
      </c>
      <c r="H7" s="16">
        <v>9.1</v>
      </c>
      <c r="I7" s="17">
        <v>0.52083333333333337</v>
      </c>
      <c r="N7" s="18"/>
      <c r="O7" s="18"/>
      <c r="T7" s="13">
        <f t="shared" si="3"/>
        <v>4.5713700157982186E-3</v>
      </c>
      <c r="U7" s="19">
        <f t="shared" si="4"/>
        <v>1528.4159999999997</v>
      </c>
      <c r="V7" s="15">
        <f t="shared" si="5"/>
        <v>62.106267325033329</v>
      </c>
      <c r="W7" s="16">
        <f>[1]Sheet2!$BJ$12</f>
        <v>984.38760906433515</v>
      </c>
      <c r="X7" s="16">
        <f t="shared" si="7"/>
        <v>24.4</v>
      </c>
      <c r="Y7" s="16">
        <v>38</v>
      </c>
      <c r="Z7" s="16">
        <v>13.6</v>
      </c>
      <c r="AA7" s="16">
        <v>9.1</v>
      </c>
      <c r="AB7" s="17">
        <v>0.52083333333333337</v>
      </c>
    </row>
    <row r="8" spans="1:50" ht="15.75" thickBot="1" x14ac:dyDescent="0.3">
      <c r="A8" s="13">
        <f t="shared" si="0"/>
        <v>5.0320550310671832E-3</v>
      </c>
      <c r="B8" s="14">
        <f t="shared" si="1"/>
        <v>1246.5359999999998</v>
      </c>
      <c r="C8" s="15">
        <f t="shared" si="2"/>
        <v>52.27198125171968</v>
      </c>
      <c r="D8" s="16">
        <f>[1]Sheet2!$BK$12</f>
        <v>953.88463964831271</v>
      </c>
      <c r="E8" s="16">
        <f t="shared" si="6"/>
        <v>19.899999999999999</v>
      </c>
      <c r="F8" s="16">
        <v>34</v>
      </c>
      <c r="G8" s="16">
        <v>14.1</v>
      </c>
      <c r="H8" s="16">
        <v>9.3000000000000007</v>
      </c>
      <c r="I8" s="17">
        <v>6.25E-2</v>
      </c>
      <c r="N8" s="18"/>
      <c r="O8" s="18"/>
      <c r="T8" s="13">
        <f t="shared" si="3"/>
        <v>5.0320550310671832E-3</v>
      </c>
      <c r="U8" s="19">
        <f t="shared" si="4"/>
        <v>1434.4559999999997</v>
      </c>
      <c r="V8" s="15">
        <f t="shared" si="5"/>
        <v>60.152179430370886</v>
      </c>
      <c r="W8" s="16">
        <f>[1]Sheet2!$BK$12</f>
        <v>953.88463964831271</v>
      </c>
      <c r="X8" s="16">
        <f t="shared" si="7"/>
        <v>22.9</v>
      </c>
      <c r="Y8" s="16">
        <v>37</v>
      </c>
      <c r="Z8" s="16">
        <v>14.1</v>
      </c>
      <c r="AA8" s="16">
        <v>9.3000000000000007</v>
      </c>
      <c r="AB8" s="17">
        <v>0.5625</v>
      </c>
    </row>
    <row r="9" spans="1:50" ht="15.75" thickBot="1" x14ac:dyDescent="0.3">
      <c r="A9" s="13">
        <f t="shared" si="0"/>
        <v>5.9233880878297512E-3</v>
      </c>
      <c r="B9" s="14">
        <f t="shared" si="1"/>
        <v>1146.3119999999999</v>
      </c>
      <c r="C9" s="15">
        <f t="shared" si="2"/>
        <v>51.245666760273942</v>
      </c>
      <c r="D9" s="16">
        <f>[1]Sheet2!$BL$12</f>
        <v>894.75818930207004</v>
      </c>
      <c r="E9" s="16">
        <f t="shared" si="6"/>
        <v>18.3</v>
      </c>
      <c r="F9" s="16">
        <v>33</v>
      </c>
      <c r="G9" s="16">
        <v>14.7</v>
      </c>
      <c r="H9" s="16">
        <v>9.4</v>
      </c>
      <c r="I9" s="17">
        <v>0.10416666666666667</v>
      </c>
      <c r="N9" s="18"/>
      <c r="O9" s="18"/>
      <c r="T9" s="13">
        <f t="shared" si="3"/>
        <v>5.9233880878297512E-3</v>
      </c>
      <c r="U9" s="19">
        <f t="shared" si="4"/>
        <v>1353.0239999999997</v>
      </c>
      <c r="V9" s="15">
        <f t="shared" si="5"/>
        <v>60.486688635077435</v>
      </c>
      <c r="W9" s="16">
        <f>[1]Sheet2!$BL$12</f>
        <v>894.75818930207004</v>
      </c>
      <c r="X9" s="16">
        <f t="shared" si="7"/>
        <v>21.599999999999998</v>
      </c>
      <c r="Y9" s="16">
        <v>36.299999999999997</v>
      </c>
      <c r="Z9" s="16">
        <v>14.7</v>
      </c>
      <c r="AA9" s="16">
        <v>9.4</v>
      </c>
      <c r="AB9" s="17">
        <v>0.60416666666666596</v>
      </c>
    </row>
    <row r="10" spans="1:50" ht="15.75" thickBot="1" x14ac:dyDescent="0.3">
      <c r="A10" s="13">
        <f t="shared" si="0"/>
        <v>7.3387705208812111E-3</v>
      </c>
      <c r="B10" s="14">
        <f t="shared" si="1"/>
        <v>1114.992</v>
      </c>
      <c r="C10" s="20">
        <f t="shared" si="2"/>
        <v>57.422248565743047</v>
      </c>
      <c r="D10" s="16">
        <f>[1]Sheet2!$BM$12</f>
        <v>776.69685729804849</v>
      </c>
      <c r="E10" s="21">
        <f t="shared" si="6"/>
        <v>17.8</v>
      </c>
      <c r="F10" s="21">
        <v>32</v>
      </c>
      <c r="G10" s="21">
        <v>14.2</v>
      </c>
      <c r="H10" s="21">
        <v>8.5</v>
      </c>
      <c r="I10" s="17">
        <v>0.14583333333333334</v>
      </c>
      <c r="N10" s="18"/>
      <c r="O10" s="18"/>
      <c r="T10" s="13">
        <f t="shared" si="3"/>
        <v>7.3387705208812111E-3</v>
      </c>
      <c r="U10" s="19">
        <f t="shared" si="4"/>
        <v>1334.232</v>
      </c>
      <c r="V10" s="20">
        <f t="shared" si="5"/>
        <v>68.713140137658812</v>
      </c>
      <c r="W10" s="16">
        <f>[1]Sheet2!$BM$12</f>
        <v>776.69685729804849</v>
      </c>
      <c r="X10" s="21">
        <f t="shared" si="7"/>
        <v>21.3</v>
      </c>
      <c r="Y10" s="21">
        <v>35.5</v>
      </c>
      <c r="Z10" s="21">
        <v>14.2</v>
      </c>
      <c r="AA10" s="21">
        <v>8.5</v>
      </c>
      <c r="AB10" s="17">
        <v>0.64583333333333304</v>
      </c>
    </row>
    <row r="11" spans="1:50" ht="15.75" thickBot="1" x14ac:dyDescent="0.3">
      <c r="A11" s="22">
        <f t="shared" si="0"/>
        <v>8.9995135564239007E-3</v>
      </c>
      <c r="B11" s="23">
        <f t="shared" si="1"/>
        <v>1064.8799999999999</v>
      </c>
      <c r="C11" s="24">
        <f t="shared" si="2"/>
        <v>63.889346639764547</v>
      </c>
      <c r="D11" s="16">
        <f>[1]Sheet2!$BN$12</f>
        <v>666.702701471811</v>
      </c>
      <c r="E11" s="25">
        <f t="shared" si="6"/>
        <v>17</v>
      </c>
      <c r="F11" s="25">
        <v>31</v>
      </c>
      <c r="G11" s="25">
        <v>14</v>
      </c>
      <c r="H11" s="25">
        <v>8</v>
      </c>
      <c r="I11" s="17">
        <v>0.1875</v>
      </c>
      <c r="T11" s="22">
        <f t="shared" si="3"/>
        <v>8.9995135564239007E-3</v>
      </c>
      <c r="U11" s="25">
        <f t="shared" si="4"/>
        <v>1315.4399999999998</v>
      </c>
      <c r="V11" s="24">
        <f t="shared" si="5"/>
        <v>78.922134084415035</v>
      </c>
      <c r="W11" s="16">
        <f>[1]Sheet2!$BN$12</f>
        <v>666.702701471811</v>
      </c>
      <c r="X11" s="25">
        <f t="shared" si="7"/>
        <v>21</v>
      </c>
      <c r="Y11" s="25">
        <v>35</v>
      </c>
      <c r="Z11" s="25">
        <v>14</v>
      </c>
      <c r="AA11" s="25">
        <v>8</v>
      </c>
      <c r="AB11" s="17">
        <v>0.66666666666666663</v>
      </c>
    </row>
    <row r="12" spans="1:50" x14ac:dyDescent="0.25">
      <c r="AN12" s="597" t="s">
        <v>132</v>
      </c>
      <c r="AO12" s="597"/>
      <c r="AP12" s="597"/>
      <c r="AQ12" s="597"/>
      <c r="AR12" s="597"/>
      <c r="AS12" s="597"/>
      <c r="AT12" s="597"/>
      <c r="AU12" s="597"/>
      <c r="AV12" s="597"/>
      <c r="AW12" s="597"/>
      <c r="AX12" s="550"/>
    </row>
    <row r="13" spans="1:50" ht="15.75" thickBot="1" x14ac:dyDescent="0.3">
      <c r="C13" s="2" t="s">
        <v>77</v>
      </c>
      <c r="D13" s="2" t="s">
        <v>62</v>
      </c>
      <c r="O13" s="2" t="s">
        <v>77</v>
      </c>
      <c r="Q13" s="2" t="s">
        <v>62</v>
      </c>
      <c r="V13" s="2" t="s">
        <v>78</v>
      </c>
      <c r="W13" s="2" t="s">
        <v>62</v>
      </c>
      <c r="AG13" s="2" t="s">
        <v>78</v>
      </c>
      <c r="AH13" s="2" t="s">
        <v>62</v>
      </c>
    </row>
    <row r="14" spans="1:50" ht="15.75" thickBot="1" x14ac:dyDescent="0.3">
      <c r="A14" s="26" t="s">
        <v>79</v>
      </c>
      <c r="B14" s="7" t="s">
        <v>80</v>
      </c>
      <c r="C14" s="8" t="s">
        <v>57</v>
      </c>
      <c r="D14" s="12" t="s">
        <v>58</v>
      </c>
      <c r="E14" s="10" t="s">
        <v>59</v>
      </c>
      <c r="F14" s="11" t="s">
        <v>81</v>
      </c>
      <c r="G14" s="11" t="s">
        <v>82</v>
      </c>
      <c r="H14" s="11" t="s">
        <v>83</v>
      </c>
      <c r="I14" s="12" t="s">
        <v>60</v>
      </c>
      <c r="T14" s="26" t="s">
        <v>79</v>
      </c>
      <c r="U14" s="12" t="s">
        <v>84</v>
      </c>
      <c r="V14" s="8" t="s">
        <v>61</v>
      </c>
      <c r="W14" s="12" t="s">
        <v>63</v>
      </c>
      <c r="X14" s="10" t="s">
        <v>59</v>
      </c>
      <c r="Y14" s="11" t="s">
        <v>81</v>
      </c>
      <c r="Z14" s="11" t="s">
        <v>82</v>
      </c>
      <c r="AA14" s="11" t="s">
        <v>83</v>
      </c>
      <c r="AB14" s="12" t="s">
        <v>60</v>
      </c>
    </row>
    <row r="15" spans="1:50" ht="15.75" thickBot="1" x14ac:dyDescent="0.3">
      <c r="A15" s="16">
        <f t="shared" ref="A15:A22" si="8">(G15-H15)/D15</f>
        <v>4.099171061388975E-3</v>
      </c>
      <c r="B15" s="16">
        <f t="shared" ref="B15:B22" si="9">0.015*1.16*3600*E15</f>
        <v>939.59999999999991</v>
      </c>
      <c r="C15" s="27">
        <f t="shared" ref="C15:C22" si="10">(B15/(2.5*D15))*100</f>
        <v>38.51581129281081</v>
      </c>
      <c r="D15" s="16">
        <f>[1]Sheet2!$BG$16</f>
        <v>975.8070449113261</v>
      </c>
      <c r="E15" s="16">
        <f>F15-G15</f>
        <v>15</v>
      </c>
      <c r="F15" s="16">
        <v>29</v>
      </c>
      <c r="G15" s="16">
        <v>14</v>
      </c>
      <c r="H15" s="16">
        <v>10</v>
      </c>
      <c r="I15" s="17">
        <v>0.39583333333333331</v>
      </c>
      <c r="T15" s="16">
        <f t="shared" ref="T15:T22" si="11">(Z15-AA15)/W15</f>
        <v>4.099171061388975E-3</v>
      </c>
      <c r="U15" s="16">
        <f t="shared" ref="U15:U22" si="12">0.015*1.16*3600*X15</f>
        <v>1064.8799999999999</v>
      </c>
      <c r="V15" s="27">
        <f t="shared" ref="V15:V22" si="13">(U15/(2.5*W15))*100</f>
        <v>43.651252798518918</v>
      </c>
      <c r="W15" s="16">
        <f>[1]Sheet2!$BG$16</f>
        <v>975.8070449113261</v>
      </c>
      <c r="X15" s="16">
        <f>Y15-Z15</f>
        <v>17</v>
      </c>
      <c r="Y15" s="16">
        <v>31</v>
      </c>
      <c r="Z15" s="16">
        <v>14</v>
      </c>
      <c r="AA15" s="16">
        <v>10</v>
      </c>
      <c r="AB15" s="17">
        <v>0.39583333333333331</v>
      </c>
    </row>
    <row r="16" spans="1:50" ht="15.75" thickBot="1" x14ac:dyDescent="0.3">
      <c r="A16" s="16">
        <f t="shared" si="8"/>
        <v>4.5234842687044549E-3</v>
      </c>
      <c r="B16" s="16">
        <f t="shared" si="9"/>
        <v>1127.52</v>
      </c>
      <c r="C16" s="27">
        <f t="shared" si="10"/>
        <v>45.336168734663531</v>
      </c>
      <c r="D16" s="16">
        <f>[1]Sheet2!$BH$16</f>
        <v>994.80836733158776</v>
      </c>
      <c r="E16" s="16">
        <f t="shared" ref="E16:E22" si="14">F16-G16</f>
        <v>18</v>
      </c>
      <c r="F16" s="16">
        <v>33</v>
      </c>
      <c r="G16" s="16">
        <v>15</v>
      </c>
      <c r="H16" s="16">
        <v>10.5</v>
      </c>
      <c r="I16" s="17">
        <v>0.4375</v>
      </c>
      <c r="T16" s="16">
        <f t="shared" si="11"/>
        <v>4.5234842687044549E-3</v>
      </c>
      <c r="U16" s="16">
        <f t="shared" si="12"/>
        <v>1252.8</v>
      </c>
      <c r="V16" s="27">
        <f t="shared" si="13"/>
        <v>50.373520816292803</v>
      </c>
      <c r="W16" s="16">
        <f>[1]Sheet2!$BH$16</f>
        <v>994.80836733158776</v>
      </c>
      <c r="X16" s="16">
        <f t="shared" ref="X16:X22" si="15">Y16-Z16</f>
        <v>20</v>
      </c>
      <c r="Y16" s="16">
        <v>35</v>
      </c>
      <c r="Z16" s="16">
        <v>15</v>
      </c>
      <c r="AA16" s="16">
        <v>10.5</v>
      </c>
      <c r="AB16" s="17">
        <v>0.4375</v>
      </c>
    </row>
    <row r="17" spans="1:50" ht="15.75" thickBot="1" x14ac:dyDescent="0.3">
      <c r="A17" s="16">
        <f t="shared" si="8"/>
        <v>5.0096614796255696E-3</v>
      </c>
      <c r="B17" s="16">
        <f t="shared" si="9"/>
        <v>1190.1599999999999</v>
      </c>
      <c r="C17" s="27">
        <f t="shared" si="10"/>
        <v>47.69838965272934</v>
      </c>
      <c r="D17" s="16">
        <f>[1]Sheet2!$BI$16</f>
        <v>998.07143064159857</v>
      </c>
      <c r="E17" s="16">
        <f t="shared" si="14"/>
        <v>19</v>
      </c>
      <c r="F17" s="16">
        <v>35</v>
      </c>
      <c r="G17" s="16">
        <v>16</v>
      </c>
      <c r="H17" s="16">
        <v>11</v>
      </c>
      <c r="I17" s="17">
        <v>0.47916666666666669</v>
      </c>
      <c r="T17" s="16">
        <f t="shared" si="11"/>
        <v>5.0096614796255696E-3</v>
      </c>
      <c r="U17" s="16">
        <f t="shared" si="12"/>
        <v>1346.7599999999998</v>
      </c>
      <c r="V17" s="27">
        <f t="shared" si="13"/>
        <v>53.974493554404248</v>
      </c>
      <c r="W17" s="16">
        <f>[1]Sheet2!$BI$16</f>
        <v>998.07143064159857</v>
      </c>
      <c r="X17" s="16">
        <f t="shared" si="15"/>
        <v>21.5</v>
      </c>
      <c r="Y17" s="16">
        <v>37.5</v>
      </c>
      <c r="Z17" s="16">
        <v>16</v>
      </c>
      <c r="AA17" s="16">
        <v>11</v>
      </c>
      <c r="AB17" s="17">
        <v>0.47916666666666669</v>
      </c>
    </row>
    <row r="18" spans="1:50" ht="15.75" thickBot="1" x14ac:dyDescent="0.3">
      <c r="A18" s="16">
        <f t="shared" si="8"/>
        <v>7.0961430063864964E-3</v>
      </c>
      <c r="B18" s="16">
        <f t="shared" si="9"/>
        <v>1190.1599999999999</v>
      </c>
      <c r="C18" s="27">
        <f t="shared" si="10"/>
        <v>48.260260345605445</v>
      </c>
      <c r="D18" s="16">
        <f>[1]Sheet2!$BJ$16</f>
        <v>986.45137135765606</v>
      </c>
      <c r="E18" s="16">
        <f t="shared" si="14"/>
        <v>19</v>
      </c>
      <c r="F18" s="16">
        <v>38</v>
      </c>
      <c r="G18" s="16">
        <v>19</v>
      </c>
      <c r="H18" s="16">
        <v>12</v>
      </c>
      <c r="I18" s="17">
        <v>0.52083333333333337</v>
      </c>
      <c r="T18" s="16">
        <f t="shared" si="11"/>
        <v>7.0961430063864964E-3</v>
      </c>
      <c r="U18" s="16">
        <f t="shared" si="12"/>
        <v>1315.4399999999998</v>
      </c>
      <c r="V18" s="27">
        <f t="shared" si="13"/>
        <v>53.340287750406013</v>
      </c>
      <c r="W18" s="16">
        <f>[1]Sheet2!$BJ$16</f>
        <v>986.45137135765606</v>
      </c>
      <c r="X18" s="16">
        <f t="shared" si="15"/>
        <v>21</v>
      </c>
      <c r="Y18" s="16">
        <v>40</v>
      </c>
      <c r="Z18" s="16">
        <v>19</v>
      </c>
      <c r="AA18" s="16">
        <v>12</v>
      </c>
      <c r="AB18" s="17">
        <v>0.52083333333333337</v>
      </c>
    </row>
    <row r="19" spans="1:50" ht="15.75" thickBot="1" x14ac:dyDescent="0.3">
      <c r="A19" s="16">
        <f t="shared" si="8"/>
        <v>7.3161987953665282E-3</v>
      </c>
      <c r="B19" s="16">
        <f t="shared" si="9"/>
        <v>1190.1599999999999</v>
      </c>
      <c r="C19" s="27">
        <f t="shared" si="10"/>
        <v>49.75684090453386</v>
      </c>
      <c r="D19" s="16">
        <f>[1]Sheet2!$BK$16</f>
        <v>956.78100005062981</v>
      </c>
      <c r="E19" s="16">
        <f t="shared" si="14"/>
        <v>19</v>
      </c>
      <c r="F19" s="16">
        <v>37</v>
      </c>
      <c r="G19" s="16">
        <v>18</v>
      </c>
      <c r="H19" s="16">
        <v>11</v>
      </c>
      <c r="I19" s="17">
        <v>6.25E-2</v>
      </c>
      <c r="T19" s="16">
        <f t="shared" si="11"/>
        <v>7.3161987953665282E-3</v>
      </c>
      <c r="U19" s="16">
        <f t="shared" si="12"/>
        <v>1334.2319999999997</v>
      </c>
      <c r="V19" s="27">
        <f t="shared" si="13"/>
        <v>55.780037435082697</v>
      </c>
      <c r="W19" s="16">
        <f>[1]Sheet2!$BK$16</f>
        <v>956.78100005062981</v>
      </c>
      <c r="X19" s="16">
        <f t="shared" si="15"/>
        <v>21.299999999999997</v>
      </c>
      <c r="Y19" s="16">
        <v>39.299999999999997</v>
      </c>
      <c r="Z19" s="16">
        <v>18</v>
      </c>
      <c r="AA19" s="16">
        <v>11</v>
      </c>
      <c r="AB19" s="17">
        <v>0.5625</v>
      </c>
    </row>
    <row r="20" spans="1:50" ht="15.75" thickBot="1" x14ac:dyDescent="0.3">
      <c r="A20" s="21">
        <f t="shared" si="8"/>
        <v>7.7851851289717968E-3</v>
      </c>
      <c r="B20" s="21">
        <f t="shared" si="9"/>
        <v>1158.8399999999999</v>
      </c>
      <c r="C20" s="27">
        <f t="shared" si="10"/>
        <v>51.553051056329579</v>
      </c>
      <c r="D20" s="21">
        <f>[1]Sheet2!$BL$16</f>
        <v>899.14367918499352</v>
      </c>
      <c r="E20" s="21">
        <f t="shared" si="14"/>
        <v>18.5</v>
      </c>
      <c r="F20" s="21">
        <v>36</v>
      </c>
      <c r="G20" s="21">
        <v>17.5</v>
      </c>
      <c r="H20" s="21">
        <v>10.5</v>
      </c>
      <c r="I20" s="28">
        <v>0.10416666666666667</v>
      </c>
      <c r="T20" s="21">
        <f t="shared" si="11"/>
        <v>7.7851851289717968E-3</v>
      </c>
      <c r="U20" s="21">
        <f t="shared" si="12"/>
        <v>1284.1199999999999</v>
      </c>
      <c r="V20" s="27">
        <f t="shared" si="13"/>
        <v>57.126353873230073</v>
      </c>
      <c r="W20" s="21">
        <f>[1]Sheet2!$BL$16</f>
        <v>899.14367918499352</v>
      </c>
      <c r="X20" s="21">
        <f t="shared" si="15"/>
        <v>20.5</v>
      </c>
      <c r="Y20" s="21">
        <v>38</v>
      </c>
      <c r="Z20" s="21">
        <v>17.5</v>
      </c>
      <c r="AA20" s="21">
        <v>10.5</v>
      </c>
      <c r="AB20" s="17">
        <v>0.60416666666666696</v>
      </c>
    </row>
    <row r="21" spans="1:50" ht="15.75" thickBot="1" x14ac:dyDescent="0.3">
      <c r="A21" s="19">
        <f t="shared" si="8"/>
        <v>8.922285077139434E-3</v>
      </c>
      <c r="B21" s="19">
        <f t="shared" si="9"/>
        <v>1127.52</v>
      </c>
      <c r="C21" s="29">
        <f t="shared" si="10"/>
        <v>57.486027829578589</v>
      </c>
      <c r="D21" s="19">
        <f>[1]Sheet2!$BM$16</f>
        <v>784.55238086208567</v>
      </c>
      <c r="E21" s="19">
        <f t="shared" si="14"/>
        <v>18</v>
      </c>
      <c r="F21" s="19">
        <v>35</v>
      </c>
      <c r="G21" s="19">
        <v>17</v>
      </c>
      <c r="H21" s="19">
        <v>10</v>
      </c>
      <c r="I21" s="17">
        <v>0.14583333333333334</v>
      </c>
      <c r="T21" s="19">
        <f t="shared" si="11"/>
        <v>8.922285077139434E-3</v>
      </c>
      <c r="U21" s="19">
        <f t="shared" si="12"/>
        <v>1252.8</v>
      </c>
      <c r="V21" s="29">
        <f t="shared" si="13"/>
        <v>63.873364255087331</v>
      </c>
      <c r="W21" s="19">
        <f>[1]Sheet2!$BM$16</f>
        <v>784.55238086208567</v>
      </c>
      <c r="X21" s="19">
        <f t="shared" si="15"/>
        <v>20</v>
      </c>
      <c r="Y21" s="19">
        <v>37</v>
      </c>
      <c r="Z21" s="19">
        <v>17</v>
      </c>
      <c r="AA21" s="19">
        <v>10</v>
      </c>
      <c r="AB21" s="17">
        <v>0.64583333333333304</v>
      </c>
    </row>
    <row r="22" spans="1:50" ht="15.75" thickBot="1" x14ac:dyDescent="0.3">
      <c r="A22" s="19">
        <f t="shared" si="8"/>
        <v>8.922285077139434E-3</v>
      </c>
      <c r="B22" s="19">
        <f t="shared" si="9"/>
        <v>1127.52</v>
      </c>
      <c r="C22" s="29">
        <f t="shared" si="10"/>
        <v>57.486027829578589</v>
      </c>
      <c r="D22" s="19">
        <f>[1]Sheet2!$BM$16</f>
        <v>784.55238086208567</v>
      </c>
      <c r="E22" s="19">
        <f t="shared" si="14"/>
        <v>18</v>
      </c>
      <c r="F22" s="19">
        <v>35</v>
      </c>
      <c r="G22" s="19">
        <v>17</v>
      </c>
      <c r="H22" s="19">
        <v>10</v>
      </c>
      <c r="I22" s="17">
        <v>0.1875</v>
      </c>
      <c r="T22" s="19">
        <f t="shared" si="11"/>
        <v>8.922285077139434E-3</v>
      </c>
      <c r="U22" s="19">
        <f t="shared" si="12"/>
        <v>1221.4799999999998</v>
      </c>
      <c r="V22" s="29">
        <f t="shared" si="13"/>
        <v>62.27653014871013</v>
      </c>
      <c r="W22" s="19">
        <f>[1]Sheet2!$BM$16</f>
        <v>784.55238086208567</v>
      </c>
      <c r="X22" s="19">
        <f t="shared" si="15"/>
        <v>19.5</v>
      </c>
      <c r="Y22" s="19">
        <v>36.5</v>
      </c>
      <c r="Z22" s="19">
        <v>17</v>
      </c>
      <c r="AA22" s="19">
        <v>10</v>
      </c>
      <c r="AB22" s="17">
        <v>0.66666666666666663</v>
      </c>
    </row>
    <row r="24" spans="1:50" ht="15.75" customHeight="1" thickBot="1" x14ac:dyDescent="0.3">
      <c r="C24" s="2" t="s">
        <v>77</v>
      </c>
      <c r="D24" s="2" t="s">
        <v>64</v>
      </c>
      <c r="M24" s="2" t="s">
        <v>77</v>
      </c>
      <c r="O24" s="2" t="s">
        <v>64</v>
      </c>
      <c r="V24" s="2" t="s">
        <v>78</v>
      </c>
      <c r="W24" s="2" t="s">
        <v>64</v>
      </c>
      <c r="AG24" s="2" t="s">
        <v>78</v>
      </c>
      <c r="AH24" s="2" t="s">
        <v>64</v>
      </c>
      <c r="AN24" s="549" t="s">
        <v>133</v>
      </c>
      <c r="AO24" s="549"/>
      <c r="AP24" s="549"/>
      <c r="AQ24" s="549"/>
      <c r="AR24" s="549"/>
      <c r="AS24" s="549"/>
      <c r="AT24" s="549"/>
      <c r="AU24" s="549"/>
      <c r="AV24" s="549"/>
      <c r="AW24" s="549"/>
      <c r="AX24" s="549"/>
    </row>
    <row r="25" spans="1:50" ht="15.75" thickBot="1" x14ac:dyDescent="0.3">
      <c r="A25" s="26" t="s">
        <v>79</v>
      </c>
      <c r="B25" s="7" t="s">
        <v>80</v>
      </c>
      <c r="C25" s="8" t="s">
        <v>57</v>
      </c>
      <c r="D25" s="9" t="s">
        <v>63</v>
      </c>
      <c r="E25" s="10" t="s">
        <v>59</v>
      </c>
      <c r="F25" s="11" t="s">
        <v>81</v>
      </c>
      <c r="G25" s="11" t="s">
        <v>82</v>
      </c>
      <c r="H25" s="11" t="s">
        <v>83</v>
      </c>
      <c r="I25" s="12" t="s">
        <v>60</v>
      </c>
      <c r="T25" s="26" t="s">
        <v>79</v>
      </c>
      <c r="U25" s="12" t="s">
        <v>84</v>
      </c>
      <c r="V25" s="8" t="s">
        <v>61</v>
      </c>
      <c r="W25" s="9" t="s">
        <v>63</v>
      </c>
      <c r="X25" s="10" t="s">
        <v>59</v>
      </c>
      <c r="Y25" s="11" t="s">
        <v>81</v>
      </c>
      <c r="Z25" s="11" t="s">
        <v>82</v>
      </c>
      <c r="AA25" s="11" t="s">
        <v>83</v>
      </c>
      <c r="AB25" s="12" t="s">
        <v>60</v>
      </c>
    </row>
    <row r="26" spans="1:50" ht="15.75" thickBot="1" x14ac:dyDescent="0.3">
      <c r="A26" s="16">
        <f t="shared" ref="A26:A33" si="16">(G26-H26)/D26</f>
        <v>4.099171061388975E-3</v>
      </c>
      <c r="B26" s="16">
        <f t="shared" ref="B26:B33" si="17">0.015*1.16*3600*E26</f>
        <v>876.95999999999992</v>
      </c>
      <c r="C26" s="27">
        <f t="shared" ref="C26:C33" si="18">B26/(2.5*D26)*100</f>
        <v>35.948090539956759</v>
      </c>
      <c r="D26" s="16">
        <f>[1]Sheet2!$BG$19</f>
        <v>975.8070449113261</v>
      </c>
      <c r="E26" s="16">
        <f>F26-G26</f>
        <v>14</v>
      </c>
      <c r="F26" s="16">
        <v>27</v>
      </c>
      <c r="G26" s="16">
        <v>13</v>
      </c>
      <c r="H26" s="16">
        <v>9</v>
      </c>
      <c r="I26" s="30">
        <v>0.39583333333333331</v>
      </c>
      <c r="T26" s="16">
        <f t="shared" ref="T26:T33" si="19">(Z26-AA26)/W26</f>
        <v>4.099171061388975E-3</v>
      </c>
      <c r="U26" s="16">
        <f t="shared" ref="U26:U33" si="20">0.015*1.16*3600*X26</f>
        <v>1127.52</v>
      </c>
      <c r="V26" s="27">
        <f t="shared" ref="V26:V33" si="21">U26/(2.5*W26)*100</f>
        <v>46.218973551372976</v>
      </c>
      <c r="W26" s="16">
        <f>[1]Sheet2!$BG$19</f>
        <v>975.8070449113261</v>
      </c>
      <c r="X26" s="16">
        <f>Y26-Z26</f>
        <v>18</v>
      </c>
      <c r="Y26" s="16">
        <v>31</v>
      </c>
      <c r="Z26" s="16">
        <v>13</v>
      </c>
      <c r="AA26" s="16">
        <v>9</v>
      </c>
      <c r="AB26" s="17">
        <v>0.39583333333333331</v>
      </c>
    </row>
    <row r="27" spans="1:50" ht="15.75" thickBot="1" x14ac:dyDescent="0.3">
      <c r="A27" s="16">
        <f t="shared" si="16"/>
        <v>4.5234842687044549E-3</v>
      </c>
      <c r="B27" s="16">
        <f t="shared" si="17"/>
        <v>939.59999999999991</v>
      </c>
      <c r="C27" s="27">
        <f t="shared" si="18"/>
        <v>37.780140612219604</v>
      </c>
      <c r="D27" s="16">
        <f>[1]Sheet2!$BH$19</f>
        <v>994.80836733158776</v>
      </c>
      <c r="E27" s="16">
        <f t="shared" ref="E27:E33" si="22">F27-G27</f>
        <v>15</v>
      </c>
      <c r="F27" s="16">
        <v>29</v>
      </c>
      <c r="G27" s="16">
        <v>14</v>
      </c>
      <c r="H27" s="16">
        <v>9.5</v>
      </c>
      <c r="I27" s="30">
        <v>0.4375</v>
      </c>
      <c r="T27" s="16">
        <f t="shared" si="19"/>
        <v>4.5234842687044549E-3</v>
      </c>
      <c r="U27" s="16">
        <f t="shared" si="20"/>
        <v>1221.4799999999998</v>
      </c>
      <c r="V27" s="27">
        <f t="shared" si="21"/>
        <v>49.114182795885483</v>
      </c>
      <c r="W27" s="16">
        <f>[1]Sheet2!$BH$19</f>
        <v>994.80836733158776</v>
      </c>
      <c r="X27" s="16">
        <f t="shared" ref="X27:X33" si="23">Y27-Z27</f>
        <v>19.5</v>
      </c>
      <c r="Y27" s="16">
        <v>33.5</v>
      </c>
      <c r="Z27" s="16">
        <v>14</v>
      </c>
      <c r="AA27" s="16">
        <v>9.5</v>
      </c>
      <c r="AB27" s="17">
        <v>0.4375</v>
      </c>
    </row>
    <row r="28" spans="1:50" ht="15.75" thickBot="1" x14ac:dyDescent="0.3">
      <c r="A28" s="16">
        <f t="shared" si="16"/>
        <v>4.8092750204405477E-3</v>
      </c>
      <c r="B28" s="16">
        <f t="shared" si="17"/>
        <v>1096.1999999999998</v>
      </c>
      <c r="C28" s="27">
        <f t="shared" si="18"/>
        <v>43.932727311724385</v>
      </c>
      <c r="D28" s="16">
        <f>[1]Sheet2!$BI$19</f>
        <v>998.07143064159857</v>
      </c>
      <c r="E28" s="16">
        <f t="shared" si="22"/>
        <v>17.5</v>
      </c>
      <c r="F28" s="16">
        <v>33</v>
      </c>
      <c r="G28" s="16">
        <v>15.5</v>
      </c>
      <c r="H28" s="16">
        <v>10.7</v>
      </c>
      <c r="I28" s="30">
        <v>0.47916666666666669</v>
      </c>
      <c r="T28" s="16">
        <f t="shared" si="19"/>
        <v>4.8092750204405477E-3</v>
      </c>
      <c r="U28" s="16">
        <f t="shared" si="20"/>
        <v>1284.1199999999999</v>
      </c>
      <c r="V28" s="27">
        <f t="shared" si="21"/>
        <v>51.46405199373428</v>
      </c>
      <c r="W28" s="16">
        <f>[1]Sheet2!$BI$19</f>
        <v>998.07143064159857</v>
      </c>
      <c r="X28" s="16">
        <f t="shared" si="23"/>
        <v>20.5</v>
      </c>
      <c r="Y28" s="16">
        <v>36</v>
      </c>
      <c r="Z28" s="16">
        <v>15.5</v>
      </c>
      <c r="AA28" s="16">
        <v>10.7</v>
      </c>
      <c r="AB28" s="17">
        <v>0.47916666666666669</v>
      </c>
    </row>
    <row r="29" spans="1:50" ht="18.75" customHeight="1" thickBot="1" x14ac:dyDescent="0.3">
      <c r="A29" s="16">
        <f t="shared" si="16"/>
        <v>6.0824082911884259E-3</v>
      </c>
      <c r="B29" s="16">
        <f t="shared" si="17"/>
        <v>1221.4799999999998</v>
      </c>
      <c r="C29" s="27">
        <f t="shared" si="18"/>
        <v>49.530267196805582</v>
      </c>
      <c r="D29" s="16">
        <f>[1]Sheet2!$BJ$19</f>
        <v>986.45137135765606</v>
      </c>
      <c r="E29" s="16">
        <f t="shared" si="22"/>
        <v>19.5</v>
      </c>
      <c r="F29" s="16">
        <v>36.5</v>
      </c>
      <c r="G29" s="16">
        <v>17</v>
      </c>
      <c r="H29" s="16">
        <v>11</v>
      </c>
      <c r="I29" s="30">
        <v>0.52083333333333337</v>
      </c>
      <c r="T29" s="16">
        <f t="shared" si="19"/>
        <v>6.0824082911884259E-3</v>
      </c>
      <c r="U29" s="16">
        <f t="shared" si="20"/>
        <v>1421.9280000000001</v>
      </c>
      <c r="V29" s="27">
        <f t="shared" si="21"/>
        <v>57.65831104448651</v>
      </c>
      <c r="W29" s="16">
        <f>[1]Sheet2!$BJ$19</f>
        <v>986.45137135765606</v>
      </c>
      <c r="X29" s="16">
        <f t="shared" si="23"/>
        <v>22.700000000000003</v>
      </c>
      <c r="Y29" s="16">
        <v>39.700000000000003</v>
      </c>
      <c r="Z29" s="16">
        <v>17</v>
      </c>
      <c r="AA29" s="16">
        <v>11</v>
      </c>
      <c r="AB29" s="17">
        <v>0.52083333333333337</v>
      </c>
    </row>
    <row r="30" spans="1:50" ht="15.75" thickBot="1" x14ac:dyDescent="0.3">
      <c r="A30" s="16">
        <f t="shared" si="16"/>
        <v>6.5845789158298744E-3</v>
      </c>
      <c r="B30" s="16">
        <f t="shared" si="17"/>
        <v>1196.424</v>
      </c>
      <c r="C30" s="27">
        <f t="shared" si="18"/>
        <v>50.018719014557732</v>
      </c>
      <c r="D30" s="16">
        <f>[1]Sheet2!$BK$19</f>
        <v>956.78100005062981</v>
      </c>
      <c r="E30" s="16">
        <f t="shared" si="22"/>
        <v>19.100000000000001</v>
      </c>
      <c r="F30" s="16">
        <v>36</v>
      </c>
      <c r="G30" s="16">
        <v>16.899999999999999</v>
      </c>
      <c r="H30" s="16">
        <v>10.6</v>
      </c>
      <c r="I30" s="30">
        <v>0.5625</v>
      </c>
      <c r="T30" s="16">
        <f t="shared" si="19"/>
        <v>6.5845789158298744E-3</v>
      </c>
      <c r="U30" s="16">
        <f t="shared" si="20"/>
        <v>1353.0239999999999</v>
      </c>
      <c r="V30" s="27">
        <f t="shared" si="21"/>
        <v>56.565671765154292</v>
      </c>
      <c r="W30" s="16">
        <f>[1]Sheet2!$BK$19</f>
        <v>956.78100005062981</v>
      </c>
      <c r="X30" s="16">
        <f t="shared" si="23"/>
        <v>21.6</v>
      </c>
      <c r="Y30" s="16">
        <v>38.5</v>
      </c>
      <c r="Z30" s="16">
        <v>16.899999999999999</v>
      </c>
      <c r="AA30" s="16">
        <v>10.6</v>
      </c>
      <c r="AB30" s="17">
        <v>0.5625</v>
      </c>
    </row>
    <row r="31" spans="1:50" ht="15.75" thickBot="1" x14ac:dyDescent="0.3">
      <c r="A31" s="16">
        <f t="shared" si="16"/>
        <v>7.4515343377301478E-3</v>
      </c>
      <c r="B31" s="16">
        <f t="shared" si="17"/>
        <v>1146.3119999999999</v>
      </c>
      <c r="C31" s="27">
        <f t="shared" si="18"/>
        <v>50.99572077463953</v>
      </c>
      <c r="D31" s="16">
        <f>[1]Sheet2!$BL$19</f>
        <v>899.14367918499352</v>
      </c>
      <c r="E31" s="16">
        <f t="shared" si="22"/>
        <v>18.3</v>
      </c>
      <c r="F31" s="16">
        <v>35</v>
      </c>
      <c r="G31" s="16">
        <v>16.7</v>
      </c>
      <c r="H31" s="16">
        <v>10</v>
      </c>
      <c r="I31" s="30">
        <v>0.60416666666666696</v>
      </c>
      <c r="T31" s="16">
        <f t="shared" si="19"/>
        <v>7.4515343377301478E-3</v>
      </c>
      <c r="U31" s="16">
        <f t="shared" si="20"/>
        <v>1334.232</v>
      </c>
      <c r="V31" s="27">
        <f t="shared" si="21"/>
        <v>59.355674999990271</v>
      </c>
      <c r="W31" s="16">
        <f>[1]Sheet2!$BL$19</f>
        <v>899.14367918499352</v>
      </c>
      <c r="X31" s="16">
        <f t="shared" si="23"/>
        <v>21.3</v>
      </c>
      <c r="Y31" s="16">
        <v>38</v>
      </c>
      <c r="Z31" s="16">
        <v>16.7</v>
      </c>
      <c r="AA31" s="16">
        <v>10</v>
      </c>
      <c r="AB31" s="17">
        <v>0.60416666666666696</v>
      </c>
    </row>
    <row r="32" spans="1:50" ht="15.75" thickBot="1" x14ac:dyDescent="0.3">
      <c r="A32" s="16">
        <f t="shared" si="16"/>
        <v>8.9222850771394357E-3</v>
      </c>
      <c r="B32" s="16">
        <f t="shared" si="17"/>
        <v>1089.9359999999997</v>
      </c>
      <c r="C32" s="27">
        <f t="shared" si="18"/>
        <v>55.569826901925957</v>
      </c>
      <c r="D32" s="16">
        <f>[1]Sheet2!$BM$19</f>
        <v>784.55238086208567</v>
      </c>
      <c r="E32" s="16">
        <f t="shared" si="22"/>
        <v>17.399999999999999</v>
      </c>
      <c r="F32" s="16">
        <v>34</v>
      </c>
      <c r="G32" s="16">
        <v>16.600000000000001</v>
      </c>
      <c r="H32" s="16">
        <v>9.6</v>
      </c>
      <c r="I32" s="30">
        <v>0.64583333333333304</v>
      </c>
      <c r="T32" s="16">
        <f t="shared" si="19"/>
        <v>8.9222850771394357E-3</v>
      </c>
      <c r="U32" s="16">
        <f t="shared" si="20"/>
        <v>1309.1759999999997</v>
      </c>
      <c r="V32" s="27">
        <f t="shared" si="21"/>
        <v>66.747665646566247</v>
      </c>
      <c r="W32" s="16">
        <f>[1]Sheet2!$BM$19</f>
        <v>784.55238086208567</v>
      </c>
      <c r="X32" s="16">
        <f t="shared" si="23"/>
        <v>20.9</v>
      </c>
      <c r="Y32" s="16">
        <v>37.5</v>
      </c>
      <c r="Z32" s="16">
        <v>16.600000000000001</v>
      </c>
      <c r="AA32" s="16">
        <v>9.6</v>
      </c>
      <c r="AB32" s="17">
        <v>0.64583333333333304</v>
      </c>
    </row>
    <row r="33" spans="1:48" ht="15.75" thickBot="1" x14ac:dyDescent="0.3">
      <c r="A33" s="16">
        <f t="shared" si="16"/>
        <v>1.0314346273211195E-2</v>
      </c>
      <c r="B33" s="16">
        <f t="shared" si="17"/>
        <v>1002.2399999999999</v>
      </c>
      <c r="C33" s="27">
        <f t="shared" si="18"/>
        <v>59.071145193503924</v>
      </c>
      <c r="D33" s="16">
        <f>[1]Sheet2!$BN$19</f>
        <v>678.66637541350156</v>
      </c>
      <c r="E33" s="16">
        <f t="shared" si="22"/>
        <v>16</v>
      </c>
      <c r="F33" s="16">
        <v>32</v>
      </c>
      <c r="G33" s="16">
        <v>16</v>
      </c>
      <c r="H33" s="16">
        <v>9</v>
      </c>
      <c r="I33" s="30">
        <v>0.66666666666666663</v>
      </c>
      <c r="T33" s="16">
        <f t="shared" si="19"/>
        <v>1.0314346273211195E-2</v>
      </c>
      <c r="U33" s="16">
        <f t="shared" si="20"/>
        <v>1315.4399999999998</v>
      </c>
      <c r="V33" s="27">
        <f t="shared" si="21"/>
        <v>77.530878066473903</v>
      </c>
      <c r="W33" s="16">
        <f>[1]Sheet2!$BN$19</f>
        <v>678.66637541350156</v>
      </c>
      <c r="X33" s="16">
        <f t="shared" si="23"/>
        <v>21</v>
      </c>
      <c r="Y33" s="16">
        <v>37</v>
      </c>
      <c r="Z33" s="16">
        <v>16</v>
      </c>
      <c r="AA33" s="16">
        <v>9</v>
      </c>
      <c r="AB33" s="17">
        <v>0.66666666666666663</v>
      </c>
    </row>
    <row r="35" spans="1:48" ht="15.75" thickBot="1" x14ac:dyDescent="0.3">
      <c r="C35" s="2" t="s">
        <v>77</v>
      </c>
      <c r="D35" s="2" t="s">
        <v>65</v>
      </c>
      <c r="O35" s="2" t="s">
        <v>77</v>
      </c>
      <c r="Q35" s="2" t="s">
        <v>65</v>
      </c>
      <c r="V35" s="2" t="s">
        <v>78</v>
      </c>
      <c r="W35" s="2" t="s">
        <v>65</v>
      </c>
    </row>
    <row r="36" spans="1:48" ht="15.75" thickBot="1" x14ac:dyDescent="0.3">
      <c r="A36" s="31" t="s">
        <v>79</v>
      </c>
      <c r="B36" s="7" t="s">
        <v>80</v>
      </c>
      <c r="C36" s="8" t="s">
        <v>57</v>
      </c>
      <c r="D36" s="9" t="s">
        <v>63</v>
      </c>
      <c r="E36" s="32" t="s">
        <v>59</v>
      </c>
      <c r="F36" s="33" t="s">
        <v>81</v>
      </c>
      <c r="G36" s="33" t="s">
        <v>82</v>
      </c>
      <c r="H36" s="33" t="s">
        <v>83</v>
      </c>
      <c r="I36" s="34" t="s">
        <v>60</v>
      </c>
      <c r="T36" s="31" t="s">
        <v>79</v>
      </c>
      <c r="U36" s="12" t="s">
        <v>84</v>
      </c>
      <c r="V36" s="8" t="s">
        <v>61</v>
      </c>
      <c r="W36" s="9" t="s">
        <v>63</v>
      </c>
      <c r="X36" s="32" t="s">
        <v>59</v>
      </c>
      <c r="Y36" s="33" t="s">
        <v>81</v>
      </c>
      <c r="Z36" s="33" t="s">
        <v>82</v>
      </c>
      <c r="AA36" s="33" t="s">
        <v>83</v>
      </c>
      <c r="AB36" s="34" t="s">
        <v>60</v>
      </c>
      <c r="AG36" s="2" t="s">
        <v>78</v>
      </c>
      <c r="AH36" s="2" t="s">
        <v>65</v>
      </c>
    </row>
    <row r="37" spans="1:48" ht="15.75" thickBot="1" x14ac:dyDescent="0.3">
      <c r="A37" s="35">
        <f t="shared" ref="A37:A44" si="24">(G37-H37)/D37</f>
        <v>1.3316110327739436E-3</v>
      </c>
      <c r="B37" s="16">
        <f t="shared" ref="B37:B44" si="25">0.015*1.16*3600*E37</f>
        <v>751.68</v>
      </c>
      <c r="C37" s="27">
        <f t="shared" ref="C37:C44" si="26">B37/(2.5*D37)*100</f>
        <v>30.798319418938995</v>
      </c>
      <c r="D37" s="16">
        <f>[1]Sheet2!$BG$23</f>
        <v>976.26106122889928</v>
      </c>
      <c r="E37" s="16">
        <f t="shared" ref="E37:E44" si="27">F37-G37</f>
        <v>12</v>
      </c>
      <c r="F37" s="16">
        <v>23</v>
      </c>
      <c r="G37" s="16">
        <v>11</v>
      </c>
      <c r="H37" s="16">
        <v>9.6999999999999993</v>
      </c>
      <c r="I37" s="36">
        <v>0.39583333333333331</v>
      </c>
      <c r="T37" s="35">
        <f t="shared" ref="T37:T44" si="28">(Z37-AA37)/W37</f>
        <v>1.3316110327739436E-3</v>
      </c>
      <c r="U37" s="16">
        <f t="shared" ref="U37:U44" si="29">0.015*1.16*3600*X37</f>
        <v>1315.4399999999998</v>
      </c>
      <c r="V37" s="27">
        <f t="shared" ref="V37:V44" si="30">U37/(2.5*W37)*100</f>
        <v>53.897058983143239</v>
      </c>
      <c r="W37" s="16">
        <f>[1]Sheet2!$BG$23</f>
        <v>976.26106122889928</v>
      </c>
      <c r="X37" s="16">
        <f t="shared" ref="X37:X44" si="31">Y37-Z37</f>
        <v>21</v>
      </c>
      <c r="Y37" s="16">
        <v>32</v>
      </c>
      <c r="Z37" s="16">
        <v>11</v>
      </c>
      <c r="AA37" s="16">
        <v>9.6999999999999993</v>
      </c>
      <c r="AB37" s="37">
        <v>0.39583333333333331</v>
      </c>
      <c r="AN37" s="551" t="s">
        <v>135</v>
      </c>
      <c r="AO37" s="551"/>
      <c r="AP37" s="551"/>
      <c r="AQ37" s="551"/>
      <c r="AR37" s="551"/>
      <c r="AS37" s="551"/>
      <c r="AT37" s="551"/>
      <c r="AU37" s="551"/>
      <c r="AV37" s="551"/>
    </row>
    <row r="38" spans="1:48" ht="15.75" thickBot="1" x14ac:dyDescent="0.3">
      <c r="A38" s="35">
        <f t="shared" si="24"/>
        <v>2.4102230780755685E-3</v>
      </c>
      <c r="B38" s="16">
        <f t="shared" si="25"/>
        <v>833.11199999999997</v>
      </c>
      <c r="C38" s="27">
        <f t="shared" si="26"/>
        <v>33.466429483694903</v>
      </c>
      <c r="D38" s="16">
        <f>[1]Sheet2!$BH$23</f>
        <v>995.75845150245073</v>
      </c>
      <c r="E38" s="16">
        <f t="shared" si="27"/>
        <v>13.3</v>
      </c>
      <c r="F38" s="16">
        <v>26</v>
      </c>
      <c r="G38" s="16">
        <v>12.7</v>
      </c>
      <c r="H38" s="16">
        <v>10.3</v>
      </c>
      <c r="I38" s="36">
        <v>0.4375</v>
      </c>
      <c r="T38" s="35">
        <f t="shared" si="28"/>
        <v>2.4102230780755685E-3</v>
      </c>
      <c r="U38" s="16">
        <f t="shared" si="29"/>
        <v>1334.232</v>
      </c>
      <c r="V38" s="27">
        <f t="shared" si="30"/>
        <v>53.596612631782058</v>
      </c>
      <c r="W38" s="16">
        <f>[1]Sheet2!$BH$23</f>
        <v>995.75845150245073</v>
      </c>
      <c r="X38" s="16">
        <f t="shared" si="31"/>
        <v>21.3</v>
      </c>
      <c r="Y38" s="16">
        <v>34</v>
      </c>
      <c r="Z38" s="16">
        <v>12.7</v>
      </c>
      <c r="AA38" s="16">
        <v>10.3</v>
      </c>
      <c r="AB38" s="37">
        <v>0.4375</v>
      </c>
    </row>
    <row r="39" spans="1:48" ht="15.75" thickBot="1" x14ac:dyDescent="0.3">
      <c r="A39" s="35">
        <f t="shared" si="24"/>
        <v>2.401228563284221E-3</v>
      </c>
      <c r="B39" s="16">
        <f t="shared" si="25"/>
        <v>1008.504</v>
      </c>
      <c r="C39" s="27">
        <f t="shared" si="26"/>
        <v>40.360810183106501</v>
      </c>
      <c r="D39" s="16">
        <f>[1]Sheet2!$BI$23</f>
        <v>999.48836054051412</v>
      </c>
      <c r="E39" s="16">
        <f t="shared" si="27"/>
        <v>16.100000000000001</v>
      </c>
      <c r="F39" s="16">
        <v>30</v>
      </c>
      <c r="G39" s="16">
        <v>13.9</v>
      </c>
      <c r="H39" s="16">
        <v>11.5</v>
      </c>
      <c r="I39" s="36">
        <v>0.47916666666666669</v>
      </c>
      <c r="T39" s="35">
        <f t="shared" si="28"/>
        <v>2.401228563284221E-3</v>
      </c>
      <c r="U39" s="16">
        <f t="shared" si="29"/>
        <v>1446.9839999999999</v>
      </c>
      <c r="V39" s="27">
        <f t="shared" si="30"/>
        <v>57.908988523587581</v>
      </c>
      <c r="W39" s="16">
        <f>[1]Sheet2!$BI$23</f>
        <v>999.48836054051412</v>
      </c>
      <c r="X39" s="16">
        <f t="shared" si="31"/>
        <v>23.1</v>
      </c>
      <c r="Y39" s="16">
        <v>37</v>
      </c>
      <c r="Z39" s="16">
        <v>13.9</v>
      </c>
      <c r="AA39" s="16">
        <v>11.5</v>
      </c>
      <c r="AB39" s="37">
        <v>0.47916666666666669</v>
      </c>
    </row>
    <row r="40" spans="1:48" ht="18" customHeight="1" thickBot="1" x14ac:dyDescent="0.3">
      <c r="A40" s="35">
        <f t="shared" si="24"/>
        <v>3.0351225711912795E-3</v>
      </c>
      <c r="B40" s="16">
        <f t="shared" si="25"/>
        <v>1127.52</v>
      </c>
      <c r="C40" s="27">
        <f t="shared" si="26"/>
        <v>45.628818686261212</v>
      </c>
      <c r="D40" s="16">
        <f>[1]Sheet2!$BJ$23</f>
        <v>988.42795624642804</v>
      </c>
      <c r="E40" s="16">
        <f t="shared" si="27"/>
        <v>18</v>
      </c>
      <c r="F40" s="16">
        <v>34</v>
      </c>
      <c r="G40" s="16">
        <v>16</v>
      </c>
      <c r="H40" s="16">
        <v>13</v>
      </c>
      <c r="I40" s="36">
        <v>0.52083333333333337</v>
      </c>
      <c r="T40" s="35">
        <f t="shared" si="28"/>
        <v>3.0351225711912795E-3</v>
      </c>
      <c r="U40" s="16">
        <f t="shared" si="29"/>
        <v>1503.36</v>
      </c>
      <c r="V40" s="27">
        <f t="shared" si="30"/>
        <v>60.838424915014954</v>
      </c>
      <c r="W40" s="16">
        <f>[1]Sheet2!$BJ$23</f>
        <v>988.42795624642804</v>
      </c>
      <c r="X40" s="16">
        <f t="shared" si="31"/>
        <v>24</v>
      </c>
      <c r="Y40" s="16">
        <v>40</v>
      </c>
      <c r="Z40" s="16">
        <v>16</v>
      </c>
      <c r="AA40" s="16">
        <v>13</v>
      </c>
      <c r="AB40" s="37">
        <v>0.52083333333333337</v>
      </c>
    </row>
    <row r="41" spans="1:48" ht="15.75" thickBot="1" x14ac:dyDescent="0.3">
      <c r="A41" s="35">
        <f t="shared" si="24"/>
        <v>3.9600798696256623E-3</v>
      </c>
      <c r="B41" s="16">
        <f t="shared" si="25"/>
        <v>1002.2399999999999</v>
      </c>
      <c r="C41" s="27">
        <f t="shared" si="26"/>
        <v>41.778425774038134</v>
      </c>
      <c r="D41" s="16">
        <f>[1]Sheet2!$BK$23</f>
        <v>959.57660580194465</v>
      </c>
      <c r="E41" s="16">
        <f t="shared" si="27"/>
        <v>16</v>
      </c>
      <c r="F41" s="16">
        <v>33</v>
      </c>
      <c r="G41" s="16">
        <v>17</v>
      </c>
      <c r="H41" s="16">
        <v>13.2</v>
      </c>
      <c r="I41" s="36">
        <v>0.5625</v>
      </c>
      <c r="T41" s="35">
        <f t="shared" si="28"/>
        <v>3.9600798696256623E-3</v>
      </c>
      <c r="U41" s="16">
        <f t="shared" si="29"/>
        <v>1415.664</v>
      </c>
      <c r="V41" s="27">
        <f t="shared" si="30"/>
        <v>59.012026405828877</v>
      </c>
      <c r="W41" s="16">
        <f>[1]Sheet2!$BK$23</f>
        <v>959.57660580194465</v>
      </c>
      <c r="X41" s="16">
        <f t="shared" si="31"/>
        <v>22.6</v>
      </c>
      <c r="Y41" s="16">
        <v>39.6</v>
      </c>
      <c r="Z41" s="16">
        <v>17</v>
      </c>
      <c r="AA41" s="16">
        <v>13.2</v>
      </c>
      <c r="AB41" s="37">
        <v>0.5625</v>
      </c>
    </row>
    <row r="42" spans="1:48" ht="15.75" thickBot="1" x14ac:dyDescent="0.3">
      <c r="A42" s="35">
        <f t="shared" si="24"/>
        <v>6.4202409166873361E-3</v>
      </c>
      <c r="B42" s="16">
        <f t="shared" si="25"/>
        <v>889.48799999999983</v>
      </c>
      <c r="C42" s="27">
        <f t="shared" si="26"/>
        <v>39.384325879326781</v>
      </c>
      <c r="D42" s="16">
        <f>[1]Sheet2!$BL$23</f>
        <v>903.39289058838585</v>
      </c>
      <c r="E42" s="16">
        <f t="shared" si="27"/>
        <v>14.2</v>
      </c>
      <c r="F42" s="16">
        <v>32</v>
      </c>
      <c r="G42" s="16">
        <v>17.8</v>
      </c>
      <c r="H42" s="16">
        <v>12</v>
      </c>
      <c r="I42" s="36">
        <v>0.60416666666666596</v>
      </c>
      <c r="T42" s="35">
        <f t="shared" si="28"/>
        <v>6.4202409166873361E-3</v>
      </c>
      <c r="U42" s="16">
        <f t="shared" si="29"/>
        <v>1327.9679999999998</v>
      </c>
      <c r="V42" s="27">
        <f t="shared" si="30"/>
        <v>58.799134411389289</v>
      </c>
      <c r="W42" s="16">
        <f>[1]Sheet2!$BL$23</f>
        <v>903.39289058838585</v>
      </c>
      <c r="X42" s="16">
        <f t="shared" si="31"/>
        <v>21.2</v>
      </c>
      <c r="Y42" s="16">
        <v>39</v>
      </c>
      <c r="Z42" s="16">
        <v>17.8</v>
      </c>
      <c r="AA42" s="16">
        <v>12</v>
      </c>
      <c r="AB42" s="37">
        <v>0.60416666666666596</v>
      </c>
    </row>
    <row r="43" spans="1:48" x14ac:dyDescent="0.25">
      <c r="A43" s="38">
        <f t="shared" si="24"/>
        <v>6.3119105691965618E-3</v>
      </c>
      <c r="B43" s="21">
        <f t="shared" si="25"/>
        <v>908.27999999999986</v>
      </c>
      <c r="C43" s="39">
        <f t="shared" si="26"/>
        <v>45.863857054318821</v>
      </c>
      <c r="D43" s="21">
        <f>[1]Sheet2!$BM$23</f>
        <v>792.15317536358032</v>
      </c>
      <c r="E43" s="21">
        <f t="shared" si="27"/>
        <v>14.5</v>
      </c>
      <c r="F43" s="21">
        <v>31</v>
      </c>
      <c r="G43" s="21">
        <v>16.5</v>
      </c>
      <c r="H43" s="21">
        <v>11.5</v>
      </c>
      <c r="I43" s="36">
        <v>0.64583333333333304</v>
      </c>
      <c r="T43" s="38">
        <f t="shared" si="28"/>
        <v>6.3119105691965618E-3</v>
      </c>
      <c r="U43" s="21">
        <f t="shared" si="29"/>
        <v>1378.08</v>
      </c>
      <c r="V43" s="39">
        <f t="shared" si="30"/>
        <v>69.586541737587169</v>
      </c>
      <c r="W43" s="21">
        <f>[1]Sheet2!$BM$23</f>
        <v>792.15317536358032</v>
      </c>
      <c r="X43" s="21">
        <f t="shared" si="31"/>
        <v>22</v>
      </c>
      <c r="Y43" s="21">
        <v>38.5</v>
      </c>
      <c r="Z43" s="21">
        <v>16.5</v>
      </c>
      <c r="AA43" s="21">
        <v>11.5</v>
      </c>
      <c r="AB43" s="37">
        <v>0.64583333333333304</v>
      </c>
    </row>
    <row r="44" spans="1:48" ht="15.75" thickBot="1" x14ac:dyDescent="0.3">
      <c r="A44" s="40">
        <f t="shared" si="24"/>
        <v>7.2444575880672738E-3</v>
      </c>
      <c r="B44" s="41">
        <f t="shared" si="25"/>
        <v>876.95999999999992</v>
      </c>
      <c r="C44" s="41">
        <f t="shared" si="26"/>
        <v>50.824796211451805</v>
      </c>
      <c r="D44" s="42">
        <f>[1]Sheet2!$BN$23</f>
        <v>690.18279687850782</v>
      </c>
      <c r="E44" s="41">
        <f t="shared" si="27"/>
        <v>14</v>
      </c>
      <c r="F44" s="41">
        <v>30</v>
      </c>
      <c r="G44" s="41">
        <v>16</v>
      </c>
      <c r="H44" s="41">
        <v>11</v>
      </c>
      <c r="I44" s="43">
        <v>0.66666666666666663</v>
      </c>
      <c r="T44" s="40">
        <f t="shared" si="28"/>
        <v>7.2444575880672738E-3</v>
      </c>
      <c r="U44" s="41">
        <f t="shared" si="29"/>
        <v>1359.288</v>
      </c>
      <c r="V44" s="41">
        <f t="shared" si="30"/>
        <v>78.778434127750302</v>
      </c>
      <c r="W44" s="42">
        <f>[1]Sheet2!$BN$23</f>
        <v>690.18279687850782</v>
      </c>
      <c r="X44" s="41">
        <f t="shared" si="31"/>
        <v>21.700000000000003</v>
      </c>
      <c r="Y44" s="41">
        <v>37.700000000000003</v>
      </c>
      <c r="Z44" s="41">
        <v>16</v>
      </c>
      <c r="AA44" s="41">
        <v>11</v>
      </c>
      <c r="AB44" s="44">
        <v>0.66666666666666663</v>
      </c>
    </row>
    <row r="49" spans="1:44" x14ac:dyDescent="0.25">
      <c r="AN49" s="2"/>
      <c r="AO49" s="2"/>
      <c r="AP49" s="2"/>
      <c r="AR49" s="231" t="s">
        <v>136</v>
      </c>
    </row>
    <row r="51" spans="1:44" ht="19.5" customHeight="1" thickBot="1" x14ac:dyDescent="0.3">
      <c r="C51" s="2" t="s">
        <v>77</v>
      </c>
      <c r="D51" s="2" t="s">
        <v>66</v>
      </c>
      <c r="N51" s="2" t="s">
        <v>77</v>
      </c>
      <c r="P51" s="2" t="s">
        <v>66</v>
      </c>
      <c r="V51" s="2" t="s">
        <v>78</v>
      </c>
      <c r="W51" s="2" t="s">
        <v>66</v>
      </c>
      <c r="AG51" s="2" t="s">
        <v>78</v>
      </c>
      <c r="AH51" s="2" t="s">
        <v>66</v>
      </c>
    </row>
    <row r="52" spans="1:44" ht="15.75" thickBot="1" x14ac:dyDescent="0.3">
      <c r="A52" s="31" t="s">
        <v>79</v>
      </c>
      <c r="B52" s="7" t="s">
        <v>80</v>
      </c>
      <c r="C52" s="8" t="s">
        <v>57</v>
      </c>
      <c r="D52" s="32" t="s">
        <v>63</v>
      </c>
      <c r="E52" s="33" t="s">
        <v>59</v>
      </c>
      <c r="F52" s="33" t="s">
        <v>81</v>
      </c>
      <c r="G52" s="33" t="s">
        <v>82</v>
      </c>
      <c r="H52" s="33" t="s">
        <v>83</v>
      </c>
      <c r="I52" s="34" t="s">
        <v>60</v>
      </c>
      <c r="T52" s="31" t="s">
        <v>79</v>
      </c>
      <c r="U52" s="12" t="s">
        <v>84</v>
      </c>
      <c r="V52" s="8" t="s">
        <v>61</v>
      </c>
      <c r="W52" s="32" t="s">
        <v>63</v>
      </c>
      <c r="X52" s="33" t="s">
        <v>59</v>
      </c>
      <c r="Y52" s="33" t="s">
        <v>81</v>
      </c>
      <c r="Z52" s="33" t="s">
        <v>82</v>
      </c>
      <c r="AA52" s="33" t="s">
        <v>83</v>
      </c>
      <c r="AB52" s="34" t="s">
        <v>60</v>
      </c>
    </row>
    <row r="53" spans="1:44" ht="15.75" thickBot="1" x14ac:dyDescent="0.3">
      <c r="A53" s="35">
        <f t="shared" ref="A53:A60" si="32">(G53-H53)/D53</f>
        <v>1.5359073484440796E-3</v>
      </c>
      <c r="B53" s="16">
        <f t="shared" ref="B53:B60" si="33">0.015*1.16*3600*E53</f>
        <v>845.63999999999987</v>
      </c>
      <c r="C53" s="27">
        <f t="shared" ref="C53:C60" si="34">B53/(2.5*D53)*100</f>
        <v>34.635325070353367</v>
      </c>
      <c r="D53" s="16">
        <f>[1]Sheet2!$BG$28</f>
        <v>976.62140982627966</v>
      </c>
      <c r="E53" s="16">
        <f>F53-G53</f>
        <v>13.5</v>
      </c>
      <c r="F53" s="16">
        <v>25.5</v>
      </c>
      <c r="G53" s="16">
        <v>12</v>
      </c>
      <c r="H53" s="16">
        <v>10.5</v>
      </c>
      <c r="I53" s="37">
        <v>0.39583333333333331</v>
      </c>
      <c r="T53" s="35">
        <f t="shared" ref="T53:T60" si="35">(Z53-AA53)/W53</f>
        <v>1.5359073484440796E-3</v>
      </c>
      <c r="U53" s="16">
        <f t="shared" ref="U53:U60" si="36">0.015*1.16*3600*X53</f>
        <v>1315.4399999999998</v>
      </c>
      <c r="V53" s="27">
        <f t="shared" ref="V53:V60" si="37">U53/(2.5*W53)*100</f>
        <v>53.877172331660795</v>
      </c>
      <c r="W53" s="16">
        <f>[1]Sheet2!$BG$28</f>
        <v>976.62140982627966</v>
      </c>
      <c r="X53" s="16">
        <f>Y53-Z53</f>
        <v>21</v>
      </c>
      <c r="Y53" s="16">
        <v>33</v>
      </c>
      <c r="Z53" s="16">
        <v>12</v>
      </c>
      <c r="AA53" s="16">
        <v>10.5</v>
      </c>
      <c r="AB53" s="37">
        <v>0.39583333333333331</v>
      </c>
    </row>
    <row r="54" spans="1:44" ht="15.75" thickBot="1" x14ac:dyDescent="0.3">
      <c r="A54" s="35">
        <f t="shared" si="32"/>
        <v>2.8094822907339697E-3</v>
      </c>
      <c r="B54" s="16">
        <f t="shared" si="33"/>
        <v>883.22399999999982</v>
      </c>
      <c r="C54" s="27">
        <f t="shared" si="34"/>
        <v>35.448602667874553</v>
      </c>
      <c r="D54" s="16">
        <f>[1]Sheet2!$BH$28</f>
        <v>996.62489748903454</v>
      </c>
      <c r="E54" s="16">
        <f t="shared" ref="E54:E60" si="38">F54-G54</f>
        <v>14.099999999999998</v>
      </c>
      <c r="F54" s="16">
        <v>27.9</v>
      </c>
      <c r="G54" s="16">
        <v>13.8</v>
      </c>
      <c r="H54" s="16">
        <v>11</v>
      </c>
      <c r="I54" s="37">
        <v>0.4375</v>
      </c>
      <c r="T54" s="35">
        <f t="shared" si="35"/>
        <v>2.8094822907339697E-3</v>
      </c>
      <c r="U54" s="16">
        <f t="shared" si="36"/>
        <v>1265.3279999999997</v>
      </c>
      <c r="V54" s="27">
        <f t="shared" si="37"/>
        <v>50.784522970997578</v>
      </c>
      <c r="W54" s="16">
        <f>[1]Sheet2!$BH$28</f>
        <v>996.62489748903454</v>
      </c>
      <c r="X54" s="16">
        <f t="shared" ref="X54:X60" si="39">Y54-Z54</f>
        <v>20.2</v>
      </c>
      <c r="Y54" s="16">
        <v>34</v>
      </c>
      <c r="Z54" s="16">
        <v>13.8</v>
      </c>
      <c r="AA54" s="16">
        <v>11</v>
      </c>
      <c r="AB54" s="37">
        <v>0.4375</v>
      </c>
    </row>
    <row r="55" spans="1:44" ht="15.75" thickBot="1" x14ac:dyDescent="0.3">
      <c r="A55" s="35">
        <f t="shared" si="32"/>
        <v>2.4979410984960391E-3</v>
      </c>
      <c r="B55" s="16">
        <f t="shared" si="33"/>
        <v>1064.8799999999999</v>
      </c>
      <c r="C55" s="27">
        <f t="shared" si="34"/>
        <v>42.56012027146339</v>
      </c>
      <c r="D55" s="16">
        <f>[1]Sheet2!$BI$28</f>
        <v>1000.824239412691</v>
      </c>
      <c r="E55" s="16">
        <f t="shared" si="38"/>
        <v>17</v>
      </c>
      <c r="F55" s="16">
        <v>32</v>
      </c>
      <c r="G55" s="16">
        <v>15</v>
      </c>
      <c r="H55" s="16">
        <v>12.5</v>
      </c>
      <c r="I55" s="37">
        <v>0.47916666666666669</v>
      </c>
      <c r="T55" s="35">
        <f t="shared" si="35"/>
        <v>2.4979410984960391E-3</v>
      </c>
      <c r="U55" s="16">
        <f t="shared" si="36"/>
        <v>1315.4399999999998</v>
      </c>
      <c r="V55" s="27">
        <f t="shared" si="37"/>
        <v>52.574266217690067</v>
      </c>
      <c r="W55" s="16">
        <f>[1]Sheet2!$BI$28</f>
        <v>1000.824239412691</v>
      </c>
      <c r="X55" s="16">
        <f t="shared" si="39"/>
        <v>21</v>
      </c>
      <c r="Y55" s="16">
        <v>36</v>
      </c>
      <c r="Z55" s="16">
        <v>15</v>
      </c>
      <c r="AA55" s="16">
        <v>12.5</v>
      </c>
      <c r="AB55" s="37">
        <v>0.47916666666666669</v>
      </c>
    </row>
    <row r="56" spans="1:44" ht="15.75" thickBot="1" x14ac:dyDescent="0.3">
      <c r="A56" s="35">
        <f t="shared" si="32"/>
        <v>4.0391001637291495E-3</v>
      </c>
      <c r="B56" s="16">
        <f t="shared" si="33"/>
        <v>1190.1599999999999</v>
      </c>
      <c r="C56" s="27">
        <f t="shared" si="34"/>
        <v>48.07175450863884</v>
      </c>
      <c r="D56" s="16">
        <f>[1]Sheet2!$BJ$28</f>
        <v>990.31958551553976</v>
      </c>
      <c r="E56" s="16">
        <f t="shared" si="38"/>
        <v>19</v>
      </c>
      <c r="F56" s="16">
        <v>36</v>
      </c>
      <c r="G56" s="16">
        <v>17</v>
      </c>
      <c r="H56" s="16">
        <v>13</v>
      </c>
      <c r="I56" s="37">
        <v>0.52083333333333337</v>
      </c>
      <c r="T56" s="35">
        <f t="shared" si="35"/>
        <v>4.0391001637291495E-3</v>
      </c>
      <c r="U56" s="16">
        <f t="shared" si="36"/>
        <v>1346.7599999999998</v>
      </c>
      <c r="V56" s="27">
        <f t="shared" si="37"/>
        <v>54.396985365038688</v>
      </c>
      <c r="W56" s="16">
        <f>[1]Sheet2!$BJ$28</f>
        <v>990.31958551553976</v>
      </c>
      <c r="X56" s="16">
        <f t="shared" si="39"/>
        <v>21.5</v>
      </c>
      <c r="Y56" s="16">
        <v>38.5</v>
      </c>
      <c r="Z56" s="16">
        <v>17</v>
      </c>
      <c r="AA56" s="16">
        <v>13</v>
      </c>
      <c r="AB56" s="37">
        <v>0.52083333333333337</v>
      </c>
    </row>
    <row r="57" spans="1:44" ht="15.75" thickBot="1" x14ac:dyDescent="0.3">
      <c r="A57" s="35">
        <f t="shared" si="32"/>
        <v>4.9881842276404851E-3</v>
      </c>
      <c r="B57" s="16">
        <f t="shared" si="33"/>
        <v>1096.1999999999998</v>
      </c>
      <c r="C57" s="27">
        <f t="shared" si="34"/>
        <v>45.567062919495811</v>
      </c>
      <c r="D57" s="16">
        <f>[1]Sheet2!$BK$28</f>
        <v>962.27400211128543</v>
      </c>
      <c r="E57" s="16">
        <f t="shared" si="38"/>
        <v>17.5</v>
      </c>
      <c r="F57" s="16">
        <v>35.5</v>
      </c>
      <c r="G57" s="16">
        <v>18</v>
      </c>
      <c r="H57" s="16">
        <v>13.2</v>
      </c>
      <c r="I57" s="37">
        <v>0.5625</v>
      </c>
      <c r="O57" s="2" t="s">
        <v>77</v>
      </c>
      <c r="Q57" s="2" t="s">
        <v>67</v>
      </c>
      <c r="T57" s="35">
        <f t="shared" si="35"/>
        <v>4.9881842276404851E-3</v>
      </c>
      <c r="U57" s="16">
        <f t="shared" si="36"/>
        <v>1315.4399999999998</v>
      </c>
      <c r="V57" s="27">
        <f t="shared" si="37"/>
        <v>54.680475503394973</v>
      </c>
      <c r="W57" s="16">
        <f>[1]Sheet2!$BK$28</f>
        <v>962.27400211128543</v>
      </c>
      <c r="X57" s="16">
        <f t="shared" si="39"/>
        <v>21</v>
      </c>
      <c r="Y57" s="16">
        <v>39</v>
      </c>
      <c r="Z57" s="16">
        <v>18</v>
      </c>
      <c r="AA57" s="16">
        <v>13.2</v>
      </c>
      <c r="AB57" s="37">
        <v>0.5625</v>
      </c>
      <c r="AF57" s="2" t="s">
        <v>78</v>
      </c>
      <c r="AH57" s="2" t="s">
        <v>67</v>
      </c>
    </row>
    <row r="58" spans="1:44" ht="15.75" thickBot="1" x14ac:dyDescent="0.3">
      <c r="A58" s="35">
        <f t="shared" si="32"/>
        <v>6.3911196481876214E-3</v>
      </c>
      <c r="B58" s="16">
        <f t="shared" si="33"/>
        <v>1014.7679999999998</v>
      </c>
      <c r="C58" s="27">
        <f t="shared" si="34"/>
        <v>44.727611745876231</v>
      </c>
      <c r="D58" s="16">
        <f>[1]Sheet2!$BL$28</f>
        <v>907.50921892766485</v>
      </c>
      <c r="E58" s="16">
        <f t="shared" si="38"/>
        <v>16.2</v>
      </c>
      <c r="F58" s="16">
        <v>35</v>
      </c>
      <c r="G58" s="16">
        <v>18.8</v>
      </c>
      <c r="H58" s="16">
        <v>13</v>
      </c>
      <c r="I58" s="37">
        <v>0.60416666666666596</v>
      </c>
      <c r="T58" s="35">
        <f t="shared" si="35"/>
        <v>6.3911196481876214E-3</v>
      </c>
      <c r="U58" s="16">
        <f t="shared" si="36"/>
        <v>1234.0079999999998</v>
      </c>
      <c r="V58" s="27">
        <f t="shared" si="37"/>
        <v>54.390984653935917</v>
      </c>
      <c r="W58" s="16">
        <f>[1]Sheet2!$BL$28</f>
        <v>907.50921892766485</v>
      </c>
      <c r="X58" s="16">
        <f t="shared" si="39"/>
        <v>19.7</v>
      </c>
      <c r="Y58" s="16">
        <v>38.5</v>
      </c>
      <c r="Z58" s="16">
        <v>18.8</v>
      </c>
      <c r="AA58" s="16">
        <v>13</v>
      </c>
      <c r="AB58" s="37">
        <v>0.60416666666666596</v>
      </c>
    </row>
    <row r="59" spans="1:44" ht="15.75" thickBot="1" x14ac:dyDescent="0.3">
      <c r="A59" s="35">
        <f t="shared" si="32"/>
        <v>8.5052448122585542E-3</v>
      </c>
      <c r="B59" s="21">
        <f t="shared" si="33"/>
        <v>939.59999999999991</v>
      </c>
      <c r="C59" s="27">
        <f t="shared" si="34"/>
        <v>47.008988385871383</v>
      </c>
      <c r="D59" s="21">
        <f>[1]Sheet2!$BM$28</f>
        <v>799.50667501060116</v>
      </c>
      <c r="E59" s="21">
        <f t="shared" si="38"/>
        <v>15</v>
      </c>
      <c r="F59" s="21">
        <v>34.5</v>
      </c>
      <c r="G59" s="21">
        <v>19.5</v>
      </c>
      <c r="H59" s="21">
        <v>12.7</v>
      </c>
      <c r="I59" s="37">
        <v>0.64583333333333304</v>
      </c>
      <c r="T59" s="35">
        <f t="shared" si="35"/>
        <v>8.5052448122585542E-3</v>
      </c>
      <c r="U59" s="21">
        <f t="shared" si="36"/>
        <v>1158.8399999999999</v>
      </c>
      <c r="V59" s="27">
        <f t="shared" si="37"/>
        <v>57.977752342574703</v>
      </c>
      <c r="W59" s="21">
        <f>[1]Sheet2!$BM$28</f>
        <v>799.50667501060116</v>
      </c>
      <c r="X59" s="21">
        <f t="shared" si="39"/>
        <v>18.5</v>
      </c>
      <c r="Y59" s="21">
        <v>38</v>
      </c>
      <c r="Z59" s="21">
        <v>19.5</v>
      </c>
      <c r="AA59" s="21">
        <v>12.7</v>
      </c>
      <c r="AB59" s="37">
        <v>0.64583333333333304</v>
      </c>
    </row>
    <row r="60" spans="1:44" ht="15.75" thickBot="1" x14ac:dyDescent="0.3">
      <c r="A60" s="45">
        <f t="shared" si="32"/>
        <v>9.5541073637784336E-3</v>
      </c>
      <c r="B60" s="46">
        <f t="shared" si="33"/>
        <v>939.59999999999991</v>
      </c>
      <c r="C60" s="47">
        <f t="shared" si="34"/>
        <v>53.594264352275921</v>
      </c>
      <c r="D60" s="48">
        <f>[1]Sheet2!$BN$28</f>
        <v>701.26907149914007</v>
      </c>
      <c r="E60" s="46">
        <f t="shared" si="38"/>
        <v>15</v>
      </c>
      <c r="F60" s="49">
        <v>34</v>
      </c>
      <c r="G60" s="50">
        <v>19</v>
      </c>
      <c r="H60" s="50">
        <v>12.3</v>
      </c>
      <c r="I60" s="51">
        <v>0.66666666666666663</v>
      </c>
      <c r="T60" s="45">
        <f t="shared" si="35"/>
        <v>9.5541073637784336E-3</v>
      </c>
      <c r="U60" s="46">
        <f t="shared" si="36"/>
        <v>1158.8399999999999</v>
      </c>
      <c r="V60" s="47">
        <f t="shared" si="37"/>
        <v>66.09959270114031</v>
      </c>
      <c r="W60" s="48">
        <f>[1]Sheet2!$BN$28</f>
        <v>701.26907149914007</v>
      </c>
      <c r="X60" s="46">
        <f t="shared" si="39"/>
        <v>18.5</v>
      </c>
      <c r="Y60" s="49">
        <v>37.5</v>
      </c>
      <c r="Z60" s="50">
        <v>19</v>
      </c>
      <c r="AA60" s="50">
        <v>12.3</v>
      </c>
      <c r="AB60" s="51">
        <v>0.66666666666666663</v>
      </c>
    </row>
    <row r="61" spans="1:44" x14ac:dyDescent="0.25">
      <c r="AN61" s="2"/>
      <c r="AO61" s="2"/>
      <c r="AP61" s="2"/>
      <c r="AR61" s="231" t="s">
        <v>137</v>
      </c>
    </row>
    <row r="62" spans="1:44" ht="23.25" customHeight="1" x14ac:dyDescent="0.25">
      <c r="AG62" s="487"/>
    </row>
    <row r="63" spans="1:44" ht="15.75" thickBot="1" x14ac:dyDescent="0.3">
      <c r="C63" s="2" t="s">
        <v>77</v>
      </c>
      <c r="D63" s="2" t="s">
        <v>67</v>
      </c>
      <c r="V63" s="2" t="s">
        <v>78</v>
      </c>
      <c r="W63" s="2" t="s">
        <v>67</v>
      </c>
      <c r="AG63" s="487" t="s">
        <v>78</v>
      </c>
      <c r="AH63" s="487" t="s">
        <v>67</v>
      </c>
    </row>
    <row r="64" spans="1:44" ht="15.75" thickBot="1" x14ac:dyDescent="0.3">
      <c r="A64" s="31" t="s">
        <v>79</v>
      </c>
      <c r="B64" s="7" t="s">
        <v>80</v>
      </c>
      <c r="C64" s="8" t="s">
        <v>57</v>
      </c>
      <c r="D64" s="32" t="s">
        <v>63</v>
      </c>
      <c r="E64" s="33" t="s">
        <v>59</v>
      </c>
      <c r="F64" s="33" t="s">
        <v>81</v>
      </c>
      <c r="G64" s="33" t="s">
        <v>82</v>
      </c>
      <c r="H64" s="33" t="s">
        <v>83</v>
      </c>
      <c r="I64" s="34" t="s">
        <v>60</v>
      </c>
      <c r="T64" s="31" t="s">
        <v>79</v>
      </c>
      <c r="U64" s="12" t="s">
        <v>84</v>
      </c>
      <c r="V64" s="8" t="s">
        <v>61</v>
      </c>
      <c r="W64" s="32" t="s">
        <v>63</v>
      </c>
      <c r="X64" s="33" t="s">
        <v>59</v>
      </c>
      <c r="Y64" s="33" t="s">
        <v>81</v>
      </c>
      <c r="Z64" s="33" t="s">
        <v>82</v>
      </c>
      <c r="AA64" s="33" t="s">
        <v>83</v>
      </c>
      <c r="AB64" s="34" t="s">
        <v>60</v>
      </c>
    </row>
    <row r="65" spans="1:44" ht="15.75" thickBot="1" x14ac:dyDescent="0.3">
      <c r="A65" s="35">
        <f t="shared" ref="A65:A72" si="40">(G65-H65)/D65</f>
        <v>2.0473140357562124E-3</v>
      </c>
      <c r="B65" s="16">
        <f t="shared" ref="B65:B72" si="41">0.015*1.16*3600*E65</f>
        <v>845.63999999999987</v>
      </c>
      <c r="C65" s="27">
        <f t="shared" ref="C65:C72" si="42">B65/(2.5*D65)*100</f>
        <v>34.625812823937672</v>
      </c>
      <c r="D65" s="16">
        <f>[1]Sheet2!$BG$33</f>
        <v>976.88970283509229</v>
      </c>
      <c r="E65" s="16">
        <f>F65-G65</f>
        <v>13.5</v>
      </c>
      <c r="F65" s="16">
        <v>26.5</v>
      </c>
      <c r="G65" s="16">
        <v>13</v>
      </c>
      <c r="H65" s="16">
        <v>11</v>
      </c>
      <c r="I65" s="37">
        <v>0.39583333333333331</v>
      </c>
      <c r="T65" s="35">
        <f t="shared" ref="T65:T72" si="43">(Z65-AA65)/W65</f>
        <v>2.0473140357562124E-3</v>
      </c>
      <c r="U65" s="16">
        <f t="shared" ref="U65:U72" si="44">0.015*1.16*3600*X65</f>
        <v>1315.4399999999998</v>
      </c>
      <c r="V65" s="27">
        <f t="shared" ref="V65:V72" si="45">U65/(2.5*W65)*100</f>
        <v>53.862375503903039</v>
      </c>
      <c r="W65" s="16">
        <f>[1]Sheet2!$BG$33</f>
        <v>976.88970283509229</v>
      </c>
      <c r="X65" s="16">
        <f t="shared" ref="X65:X72" si="46">Y65-Z65</f>
        <v>21</v>
      </c>
      <c r="Y65" s="16">
        <v>34</v>
      </c>
      <c r="Z65" s="16">
        <v>13</v>
      </c>
      <c r="AA65" s="16">
        <v>11</v>
      </c>
      <c r="AB65" s="37">
        <v>0.39583333333333331</v>
      </c>
    </row>
    <row r="66" spans="1:44" ht="15.75" thickBot="1" x14ac:dyDescent="0.3">
      <c r="A66" s="35">
        <f t="shared" si="40"/>
        <v>2.5064930738927342E-3</v>
      </c>
      <c r="B66" s="16">
        <f t="shared" si="41"/>
        <v>858.16799999999989</v>
      </c>
      <c r="C66" s="27">
        <f t="shared" si="42"/>
        <v>34.415874371782074</v>
      </c>
      <c r="D66" s="16">
        <f>[1]Sheet2!$BH$33</f>
        <v>997.40949856978852</v>
      </c>
      <c r="E66" s="16">
        <f t="shared" ref="E66:E72" si="47">F66-G66</f>
        <v>13.7</v>
      </c>
      <c r="F66" s="16">
        <v>28.7</v>
      </c>
      <c r="G66" s="16">
        <v>15</v>
      </c>
      <c r="H66" s="16">
        <v>12.5</v>
      </c>
      <c r="I66" s="37">
        <v>0.4375</v>
      </c>
      <c r="T66" s="35">
        <f t="shared" si="43"/>
        <v>2.5064930738927342E-3</v>
      </c>
      <c r="U66" s="16">
        <f t="shared" si="44"/>
        <v>1315.4399999999998</v>
      </c>
      <c r="V66" s="27">
        <f t="shared" si="45"/>
        <v>52.754259985943321</v>
      </c>
      <c r="W66" s="16">
        <f>[1]Sheet2!$BH$33</f>
        <v>997.40949856978852</v>
      </c>
      <c r="X66" s="16">
        <f t="shared" si="46"/>
        <v>21</v>
      </c>
      <c r="Y66" s="16">
        <v>36</v>
      </c>
      <c r="Z66" s="16">
        <v>15</v>
      </c>
      <c r="AA66" s="16">
        <v>12.5</v>
      </c>
      <c r="AB66" s="37">
        <v>0.4375</v>
      </c>
    </row>
    <row r="67" spans="1:44" ht="15.75" thickBot="1" x14ac:dyDescent="0.3">
      <c r="A67" s="35">
        <f t="shared" si="40"/>
        <v>3.1933546743511316E-3</v>
      </c>
      <c r="B67" s="16">
        <f t="shared" si="41"/>
        <v>1002.2399999999999</v>
      </c>
      <c r="C67" s="27">
        <f t="shared" si="42"/>
        <v>40.006347360270986</v>
      </c>
      <c r="D67" s="16">
        <f>[1]Sheet2!$BI$33</f>
        <v>1002.0809857740647</v>
      </c>
      <c r="E67" s="16">
        <f t="shared" si="47"/>
        <v>16</v>
      </c>
      <c r="F67" s="16">
        <v>33</v>
      </c>
      <c r="G67" s="16">
        <v>17</v>
      </c>
      <c r="H67" s="16">
        <v>13.8</v>
      </c>
      <c r="I67" s="37">
        <v>0.47916666666666669</v>
      </c>
      <c r="T67" s="35">
        <f t="shared" si="43"/>
        <v>3.1933546743511316E-3</v>
      </c>
      <c r="U67" s="16">
        <f t="shared" si="44"/>
        <v>1315.4399999999998</v>
      </c>
      <c r="V67" s="27">
        <f t="shared" si="45"/>
        <v>52.50833091035566</v>
      </c>
      <c r="W67" s="16">
        <f>[1]Sheet2!$BI$33</f>
        <v>1002.0809857740647</v>
      </c>
      <c r="X67" s="16">
        <f t="shared" si="46"/>
        <v>21</v>
      </c>
      <c r="Y67" s="16">
        <v>38</v>
      </c>
      <c r="Z67" s="16">
        <v>17</v>
      </c>
      <c r="AA67" s="16">
        <v>13.8</v>
      </c>
      <c r="AB67" s="37">
        <v>0.47916666666666669</v>
      </c>
    </row>
    <row r="68" spans="1:44" ht="15.75" thickBot="1" x14ac:dyDescent="0.3">
      <c r="A68" s="35">
        <f t="shared" si="40"/>
        <v>4.3341166830958176E-3</v>
      </c>
      <c r="B68" s="16">
        <f t="shared" si="41"/>
        <v>1127.52</v>
      </c>
      <c r="C68" s="27">
        <f t="shared" si="42"/>
        <v>45.458634814178559</v>
      </c>
      <c r="D68" s="16">
        <f>[1]Sheet2!$BJ$33</f>
        <v>992.12834226893779</v>
      </c>
      <c r="E68" s="16">
        <f t="shared" si="47"/>
        <v>18</v>
      </c>
      <c r="F68" s="16">
        <v>37</v>
      </c>
      <c r="G68" s="16">
        <v>19</v>
      </c>
      <c r="H68" s="16">
        <v>14.7</v>
      </c>
      <c r="I68" s="37">
        <v>0.52083333333333337</v>
      </c>
      <c r="O68" s="2" t="s">
        <v>77</v>
      </c>
      <c r="Q68" s="5">
        <v>43133</v>
      </c>
      <c r="T68" s="35">
        <f t="shared" si="43"/>
        <v>4.3341166830958176E-3</v>
      </c>
      <c r="U68" s="16">
        <f t="shared" si="44"/>
        <v>1365.5519999999997</v>
      </c>
      <c r="V68" s="27">
        <f t="shared" si="45"/>
        <v>55.055457719394028</v>
      </c>
      <c r="W68" s="16">
        <f>[1]Sheet2!$BJ$33</f>
        <v>992.12834226893779</v>
      </c>
      <c r="X68" s="16">
        <f t="shared" si="46"/>
        <v>21.799999999999997</v>
      </c>
      <c r="Y68" s="16">
        <v>40.799999999999997</v>
      </c>
      <c r="Z68" s="16">
        <v>19</v>
      </c>
      <c r="AA68" s="16">
        <v>14.7</v>
      </c>
      <c r="AB68" s="37">
        <v>0.52083333333333337</v>
      </c>
      <c r="AF68" s="2" t="s">
        <v>78</v>
      </c>
      <c r="AH68" s="5">
        <v>43133</v>
      </c>
    </row>
    <row r="69" spans="1:44" ht="15.75" thickBot="1" x14ac:dyDescent="0.3">
      <c r="A69" s="35">
        <f t="shared" si="40"/>
        <v>6.218418315486177E-3</v>
      </c>
      <c r="B69" s="16">
        <f t="shared" si="41"/>
        <v>1002.2399999999999</v>
      </c>
      <c r="C69" s="27">
        <f t="shared" si="42"/>
        <v>41.54898381675244</v>
      </c>
      <c r="D69" s="16">
        <f>[1]Sheet2!$BK$33</f>
        <v>964.87558340322107</v>
      </c>
      <c r="E69" s="16">
        <f>F69-G69</f>
        <v>16</v>
      </c>
      <c r="F69" s="16">
        <v>36.5</v>
      </c>
      <c r="G69" s="16">
        <v>20.5</v>
      </c>
      <c r="H69" s="16">
        <v>14.5</v>
      </c>
      <c r="I69" s="37">
        <v>0.5625</v>
      </c>
      <c r="T69" s="35">
        <f t="shared" si="43"/>
        <v>6.218418315486177E-3</v>
      </c>
      <c r="U69" s="16">
        <f t="shared" si="44"/>
        <v>1240.2719999999997</v>
      </c>
      <c r="V69" s="27">
        <f t="shared" si="45"/>
        <v>51.416867473231129</v>
      </c>
      <c r="W69" s="16">
        <f>[1]Sheet2!$BK$33</f>
        <v>964.87558340322107</v>
      </c>
      <c r="X69" s="16">
        <f t="shared" si="46"/>
        <v>19.799999999999997</v>
      </c>
      <c r="Y69" s="16">
        <v>40.299999999999997</v>
      </c>
      <c r="Z69" s="16">
        <v>20.5</v>
      </c>
      <c r="AA69" s="16">
        <v>14.5</v>
      </c>
      <c r="AB69" s="37">
        <v>0.5625</v>
      </c>
    </row>
    <row r="70" spans="1:44" ht="15.75" thickBot="1" x14ac:dyDescent="0.3">
      <c r="A70" s="35">
        <f t="shared" si="40"/>
        <v>6.5825859195592449E-3</v>
      </c>
      <c r="B70" s="16">
        <f t="shared" si="41"/>
        <v>1002.2399999999999</v>
      </c>
      <c r="C70" s="27">
        <f t="shared" si="42"/>
        <v>43.982206080127042</v>
      </c>
      <c r="D70" s="16">
        <f>[1]Sheet2!$BL$33</f>
        <v>911.49588829092659</v>
      </c>
      <c r="E70" s="16">
        <f t="shared" si="47"/>
        <v>16</v>
      </c>
      <c r="F70" s="16">
        <v>36</v>
      </c>
      <c r="G70" s="16">
        <v>20</v>
      </c>
      <c r="H70" s="16">
        <v>14</v>
      </c>
      <c r="I70" s="37">
        <v>0.60416666666666596</v>
      </c>
      <c r="T70" s="35">
        <f t="shared" si="43"/>
        <v>6.5825859195592449E-3</v>
      </c>
      <c r="U70" s="16">
        <f t="shared" si="44"/>
        <v>1221.4799999999998</v>
      </c>
      <c r="V70" s="27">
        <f t="shared" si="45"/>
        <v>53.603313660154839</v>
      </c>
      <c r="W70" s="16">
        <f>[1]Sheet2!$BL$33</f>
        <v>911.49588829092659</v>
      </c>
      <c r="X70" s="16">
        <f t="shared" si="46"/>
        <v>19.5</v>
      </c>
      <c r="Y70" s="16">
        <v>39.5</v>
      </c>
      <c r="Z70" s="16">
        <v>20</v>
      </c>
      <c r="AA70" s="16">
        <v>14</v>
      </c>
      <c r="AB70" s="37">
        <v>0.60416666666666596</v>
      </c>
    </row>
    <row r="71" spans="1:44" x14ac:dyDescent="0.25">
      <c r="A71" s="38">
        <f t="shared" si="40"/>
        <v>7.4384465885941557E-3</v>
      </c>
      <c r="B71" s="21">
        <f t="shared" si="41"/>
        <v>1002.2399999999999</v>
      </c>
      <c r="C71" s="39">
        <f t="shared" si="42"/>
        <v>49.700724726350707</v>
      </c>
      <c r="D71" s="21">
        <f>[1]Sheet2!$BM$33</f>
        <v>806.62002859578001</v>
      </c>
      <c r="E71" s="21">
        <f t="shared" si="47"/>
        <v>16</v>
      </c>
      <c r="F71" s="21">
        <v>35.5</v>
      </c>
      <c r="G71" s="21">
        <v>19.5</v>
      </c>
      <c r="H71" s="21">
        <v>13.5</v>
      </c>
      <c r="I71" s="52">
        <v>0.64583333333333304</v>
      </c>
      <c r="T71" s="38">
        <f t="shared" si="43"/>
        <v>7.4384465885941557E-3</v>
      </c>
      <c r="U71" s="21">
        <f t="shared" si="44"/>
        <v>1221.4799999999998</v>
      </c>
      <c r="V71" s="39">
        <f t="shared" si="45"/>
        <v>60.572758260239908</v>
      </c>
      <c r="W71" s="21">
        <f>[1]Sheet2!$BM$33</f>
        <v>806.62002859578001</v>
      </c>
      <c r="X71" s="21">
        <f t="shared" si="46"/>
        <v>19.5</v>
      </c>
      <c r="Y71" s="21">
        <v>39</v>
      </c>
      <c r="Z71" s="21">
        <v>19.5</v>
      </c>
      <c r="AA71" s="21">
        <v>13.5</v>
      </c>
      <c r="AB71" s="52">
        <v>0.64583333333333304</v>
      </c>
    </row>
    <row r="72" spans="1:44" ht="15.75" thickBot="1" x14ac:dyDescent="0.3">
      <c r="A72" s="53">
        <f t="shared" si="40"/>
        <v>8.4276579244514337E-3</v>
      </c>
      <c r="B72" s="41">
        <f t="shared" si="41"/>
        <v>1002.2399999999999</v>
      </c>
      <c r="C72" s="42">
        <f t="shared" si="42"/>
        <v>56.310239188014691</v>
      </c>
      <c r="D72" s="42">
        <f>[1]Sheet2!$BN$33</f>
        <v>711.94156832018632</v>
      </c>
      <c r="E72" s="42">
        <f t="shared" si="47"/>
        <v>16</v>
      </c>
      <c r="F72" s="41">
        <v>35</v>
      </c>
      <c r="G72" s="41">
        <v>19</v>
      </c>
      <c r="H72" s="41">
        <v>13</v>
      </c>
      <c r="I72" s="44">
        <v>0.66666666666666663</v>
      </c>
      <c r="T72" s="53">
        <f t="shared" si="43"/>
        <v>8.4276579244514337E-3</v>
      </c>
      <c r="U72" s="41">
        <f t="shared" si="44"/>
        <v>1190.1599999999999</v>
      </c>
      <c r="V72" s="42">
        <f t="shared" si="45"/>
        <v>66.868409035767442</v>
      </c>
      <c r="W72" s="42">
        <f>[1]Sheet2!$BN$33</f>
        <v>711.94156832018632</v>
      </c>
      <c r="X72" s="42">
        <f t="shared" si="46"/>
        <v>19</v>
      </c>
      <c r="Y72" s="41">
        <v>38</v>
      </c>
      <c r="Z72" s="41">
        <v>19</v>
      </c>
      <c r="AA72" s="41">
        <v>13</v>
      </c>
      <c r="AB72" s="44">
        <v>0.66666666666666663</v>
      </c>
    </row>
    <row r="74" spans="1:44" x14ac:dyDescent="0.25">
      <c r="AN74" s="2"/>
      <c r="AO74" s="2"/>
      <c r="AP74" s="2"/>
      <c r="AR74" s="231" t="s">
        <v>139</v>
      </c>
    </row>
    <row r="75" spans="1:44" ht="15.75" thickBot="1" x14ac:dyDescent="0.3">
      <c r="C75" s="2" t="s">
        <v>77</v>
      </c>
      <c r="D75" s="5">
        <v>43133</v>
      </c>
      <c r="AG75" s="487"/>
    </row>
    <row r="76" spans="1:44" ht="15.75" thickBot="1" x14ac:dyDescent="0.3">
      <c r="A76" s="26" t="s">
        <v>79</v>
      </c>
      <c r="B76" s="7" t="s">
        <v>80</v>
      </c>
      <c r="C76" s="8" t="s">
        <v>57</v>
      </c>
      <c r="D76" s="12" t="s">
        <v>63</v>
      </c>
      <c r="E76" s="10" t="s">
        <v>59</v>
      </c>
      <c r="F76" s="11" t="s">
        <v>81</v>
      </c>
      <c r="G76" s="11" t="s">
        <v>82</v>
      </c>
      <c r="H76" s="11" t="s">
        <v>83</v>
      </c>
      <c r="I76" s="12" t="s">
        <v>60</v>
      </c>
      <c r="AG76" s="487" t="s">
        <v>78</v>
      </c>
      <c r="AH76" s="487" t="s">
        <v>124</v>
      </c>
    </row>
    <row r="77" spans="1:44" ht="15.75" thickBot="1" x14ac:dyDescent="0.3">
      <c r="A77" s="16">
        <f t="shared" ref="A77:A84" si="48">(G77-H77)/D77</f>
        <v>2.0469416319623592E-3</v>
      </c>
      <c r="B77" s="16">
        <f t="shared" ref="B77:B84" si="49">0.015*1.16*3600*E77</f>
        <v>814.31999999999994</v>
      </c>
      <c r="C77" s="27">
        <f t="shared" ref="C77:C84" si="50">B77/(2.5*D77)*100</f>
        <v>33.337310194791762</v>
      </c>
      <c r="D77" s="16">
        <f>[1]Sheet2!$BG$36</f>
        <v>977.06743014584288</v>
      </c>
      <c r="E77" s="16">
        <f>F77-G77</f>
        <v>13</v>
      </c>
      <c r="F77" s="16">
        <v>27</v>
      </c>
      <c r="G77" s="16">
        <v>14</v>
      </c>
      <c r="H77" s="16">
        <v>12</v>
      </c>
      <c r="I77" s="17">
        <v>0.39583333333333331</v>
      </c>
      <c r="U77" s="2" t="s">
        <v>78</v>
      </c>
      <c r="W77" s="5">
        <v>43133</v>
      </c>
    </row>
    <row r="78" spans="1:44" ht="15.75" thickBot="1" x14ac:dyDescent="0.3">
      <c r="A78" s="16">
        <f t="shared" si="48"/>
        <v>3.4064247627694152E-3</v>
      </c>
      <c r="B78" s="16">
        <f t="shared" si="49"/>
        <v>826.84799999999984</v>
      </c>
      <c r="C78" s="27">
        <f t="shared" si="50"/>
        <v>33.13641767348664</v>
      </c>
      <c r="D78" s="16">
        <f>[1]Sheet2!$BH$36</f>
        <v>998.11392788132753</v>
      </c>
      <c r="E78" s="16">
        <f t="shared" ref="E78:E84" si="51">F78-G78</f>
        <v>13.2</v>
      </c>
      <c r="F78" s="16">
        <v>29.2</v>
      </c>
      <c r="G78" s="16">
        <v>16</v>
      </c>
      <c r="H78" s="16">
        <v>12.6</v>
      </c>
      <c r="I78" s="17">
        <v>0.4375</v>
      </c>
      <c r="T78" s="26" t="s">
        <v>79</v>
      </c>
      <c r="U78" s="12" t="s">
        <v>84</v>
      </c>
      <c r="V78" s="8" t="s">
        <v>61</v>
      </c>
      <c r="W78" s="12" t="s">
        <v>63</v>
      </c>
      <c r="X78" s="10" t="s">
        <v>59</v>
      </c>
      <c r="Y78" s="11" t="s">
        <v>81</v>
      </c>
      <c r="Z78" s="11" t="s">
        <v>82</v>
      </c>
      <c r="AA78" s="11" t="s">
        <v>83</v>
      </c>
      <c r="AB78" s="12" t="s">
        <v>60</v>
      </c>
    </row>
    <row r="79" spans="1:44" ht="15.75" thickBot="1" x14ac:dyDescent="0.3">
      <c r="A79" s="16">
        <f t="shared" si="48"/>
        <v>3.7876507647089837E-3</v>
      </c>
      <c r="B79" s="16">
        <f t="shared" si="49"/>
        <v>977.18399999999997</v>
      </c>
      <c r="C79" s="27">
        <f t="shared" si="50"/>
        <v>38.960333945909284</v>
      </c>
      <c r="D79" s="16">
        <f>[1]Sheet2!$BI$36</f>
        <v>1003.2603943864307</v>
      </c>
      <c r="E79" s="16">
        <f t="shared" si="51"/>
        <v>15.600000000000001</v>
      </c>
      <c r="F79" s="16">
        <v>33.6</v>
      </c>
      <c r="G79" s="16">
        <v>18</v>
      </c>
      <c r="H79" s="16">
        <v>14.2</v>
      </c>
      <c r="I79" s="17">
        <v>0.47916666666666669</v>
      </c>
      <c r="T79" s="16">
        <f t="shared" ref="T79:T86" si="52">(Z79-AA79)/W79</f>
        <v>2.0469416319623592E-3</v>
      </c>
      <c r="U79" s="16">
        <f t="shared" ref="U79:U86" si="53">0.015*1.16*3600*X79</f>
        <v>1221.4799999999998</v>
      </c>
      <c r="V79" s="27">
        <f t="shared" ref="V79:V86" si="54">U79/(2.5*W79)*100</f>
        <v>50.005965292187646</v>
      </c>
      <c r="W79" s="16">
        <f>[1]Sheet2!$BG$36</f>
        <v>977.06743014584288</v>
      </c>
      <c r="X79" s="16">
        <f>Y79-Z79</f>
        <v>19.5</v>
      </c>
      <c r="Y79" s="16">
        <v>33.5</v>
      </c>
      <c r="Z79" s="16">
        <v>14</v>
      </c>
      <c r="AA79" s="16">
        <v>12</v>
      </c>
      <c r="AB79" s="17">
        <v>0.39583333333333331</v>
      </c>
    </row>
    <row r="80" spans="1:44" ht="15.75" thickBot="1" x14ac:dyDescent="0.3">
      <c r="A80" s="16">
        <f t="shared" si="48"/>
        <v>7.0432726100046229E-3</v>
      </c>
      <c r="B80" s="16">
        <f t="shared" si="49"/>
        <v>876.95999999999992</v>
      </c>
      <c r="C80" s="27">
        <f t="shared" si="50"/>
        <v>35.295247703255164</v>
      </c>
      <c r="D80" s="16">
        <f>[1]Sheet2!$BJ$36</f>
        <v>993.85617845557249</v>
      </c>
      <c r="E80" s="16">
        <f t="shared" si="51"/>
        <v>14</v>
      </c>
      <c r="F80" s="16">
        <v>37</v>
      </c>
      <c r="G80" s="16">
        <v>23</v>
      </c>
      <c r="H80" s="16">
        <v>16</v>
      </c>
      <c r="I80" s="17">
        <v>0.52083333333333337</v>
      </c>
      <c r="T80" s="16">
        <f t="shared" si="52"/>
        <v>3.4064247627694152E-3</v>
      </c>
      <c r="U80" s="16">
        <f t="shared" si="53"/>
        <v>1190.1599999999999</v>
      </c>
      <c r="V80" s="27">
        <f t="shared" si="54"/>
        <v>47.696358772442892</v>
      </c>
      <c r="W80" s="16">
        <f>[1]Sheet2!$BH$36</f>
        <v>998.11392788132753</v>
      </c>
      <c r="X80" s="16">
        <f t="shared" ref="X80:X86" si="55">Y80-Z80</f>
        <v>19</v>
      </c>
      <c r="Y80" s="16">
        <v>35</v>
      </c>
      <c r="Z80" s="16">
        <v>16</v>
      </c>
      <c r="AA80" s="16">
        <v>12.6</v>
      </c>
      <c r="AB80" s="17">
        <v>0.4375</v>
      </c>
    </row>
    <row r="81" spans="1:48" ht="15.75" thickBot="1" x14ac:dyDescent="0.3">
      <c r="A81" s="16">
        <f t="shared" si="48"/>
        <v>6.615783014137973E-3</v>
      </c>
      <c r="B81" s="16">
        <f t="shared" si="49"/>
        <v>975.30479999999989</v>
      </c>
      <c r="C81" s="27">
        <f t="shared" si="50"/>
        <v>40.3275308090452</v>
      </c>
      <c r="D81" s="16">
        <f>[1]Sheet2!$BK$36</f>
        <v>967.38360165730296</v>
      </c>
      <c r="E81" s="16">
        <f t="shared" si="51"/>
        <v>15.57</v>
      </c>
      <c r="F81" s="16">
        <v>37.57</v>
      </c>
      <c r="G81" s="16">
        <v>22</v>
      </c>
      <c r="H81" s="16">
        <v>15.6</v>
      </c>
      <c r="I81" s="17">
        <v>0.5625</v>
      </c>
      <c r="T81" s="16">
        <f t="shared" si="52"/>
        <v>3.7876507647089837E-3</v>
      </c>
      <c r="U81" s="16">
        <f t="shared" si="53"/>
        <v>1158.8399999999999</v>
      </c>
      <c r="V81" s="27">
        <f t="shared" si="54"/>
        <v>46.202960128161656</v>
      </c>
      <c r="W81" s="16">
        <f>[1]Sheet2!$BI$36</f>
        <v>1003.2603943864307</v>
      </c>
      <c r="X81" s="16">
        <f t="shared" si="55"/>
        <v>18.5</v>
      </c>
      <c r="Y81" s="16">
        <v>36.5</v>
      </c>
      <c r="Z81" s="16">
        <v>18</v>
      </c>
      <c r="AA81" s="16">
        <v>14.2</v>
      </c>
      <c r="AB81" s="17">
        <v>0.47916666666666669</v>
      </c>
    </row>
    <row r="82" spans="1:48" ht="15.75" thickBot="1" x14ac:dyDescent="0.3">
      <c r="A82" s="16">
        <f t="shared" si="48"/>
        <v>6.7733212732874609E-3</v>
      </c>
      <c r="B82" s="16">
        <f t="shared" si="49"/>
        <v>970.91999999999985</v>
      </c>
      <c r="C82" s="27">
        <f t="shared" si="50"/>
        <v>42.42808445587265</v>
      </c>
      <c r="D82" s="16">
        <f>[1]Sheet2!$BL$36</f>
        <v>915.3559605169595</v>
      </c>
      <c r="E82" s="16">
        <f t="shared" si="51"/>
        <v>15.5</v>
      </c>
      <c r="F82" s="16">
        <v>37</v>
      </c>
      <c r="G82" s="16">
        <v>21.5</v>
      </c>
      <c r="H82" s="16">
        <v>15.3</v>
      </c>
      <c r="I82" s="17">
        <v>0.60416666666666696</v>
      </c>
      <c r="O82" s="2" t="s">
        <v>77</v>
      </c>
      <c r="Q82" s="5">
        <v>43222</v>
      </c>
      <c r="T82" s="16">
        <f t="shared" si="52"/>
        <v>7.0432726100046229E-3</v>
      </c>
      <c r="U82" s="16">
        <f t="shared" si="53"/>
        <v>939.59999999999991</v>
      </c>
      <c r="V82" s="27">
        <f t="shared" si="54"/>
        <v>37.816336824916249</v>
      </c>
      <c r="W82" s="16">
        <f>[1]Sheet2!$BJ$36</f>
        <v>993.85617845557249</v>
      </c>
      <c r="X82" s="16">
        <f t="shared" si="55"/>
        <v>15</v>
      </c>
      <c r="Y82" s="16">
        <v>38</v>
      </c>
      <c r="Z82" s="16">
        <v>23</v>
      </c>
      <c r="AA82" s="16">
        <v>16</v>
      </c>
      <c r="AB82" s="17">
        <v>0.52083333333333337</v>
      </c>
    </row>
    <row r="83" spans="1:48" ht="15.75" thickBot="1" x14ac:dyDescent="0.3">
      <c r="A83" s="16">
        <f t="shared" si="48"/>
        <v>7.6213880474720773E-3</v>
      </c>
      <c r="B83" s="21">
        <f t="shared" si="49"/>
        <v>970.91999999999985</v>
      </c>
      <c r="C83" s="27">
        <f t="shared" si="50"/>
        <v>47.740374729365094</v>
      </c>
      <c r="D83" s="21">
        <f>[1]Sheet2!$BM$36</f>
        <v>813.50010803563066</v>
      </c>
      <c r="E83" s="21">
        <f t="shared" si="51"/>
        <v>15.5</v>
      </c>
      <c r="F83" s="21">
        <v>36.5</v>
      </c>
      <c r="G83" s="21">
        <v>21</v>
      </c>
      <c r="H83" s="21">
        <v>14.8</v>
      </c>
      <c r="I83" s="17">
        <v>0.64583333333333304</v>
      </c>
      <c r="T83" s="16">
        <f t="shared" si="52"/>
        <v>6.615783014137973E-3</v>
      </c>
      <c r="U83" s="16">
        <f t="shared" si="53"/>
        <v>970.91999999999985</v>
      </c>
      <c r="V83" s="27">
        <f t="shared" si="54"/>
        <v>40.146225275542747</v>
      </c>
      <c r="W83" s="16">
        <f>[1]Sheet2!$BK$36</f>
        <v>967.38360165730296</v>
      </c>
      <c r="X83" s="16">
        <f>Y83-Z83</f>
        <v>15.5</v>
      </c>
      <c r="Y83" s="16">
        <v>37.5</v>
      </c>
      <c r="Z83" s="16">
        <v>22</v>
      </c>
      <c r="AA83" s="16">
        <v>15.6</v>
      </c>
      <c r="AB83" s="17">
        <v>0.5625</v>
      </c>
    </row>
    <row r="84" spans="1:48" ht="15.75" thickBot="1" x14ac:dyDescent="0.3">
      <c r="A84" s="16">
        <f t="shared" si="48"/>
        <v>8.3077646251406932E-3</v>
      </c>
      <c r="B84" s="25">
        <f t="shared" si="49"/>
        <v>1002.2399999999999</v>
      </c>
      <c r="C84" s="16">
        <f t="shared" si="50"/>
        <v>55.509160119340052</v>
      </c>
      <c r="D84" s="19">
        <f>[1]Sheet2!$BN$36</f>
        <v>722.21593542058122</v>
      </c>
      <c r="E84" s="25">
        <f t="shared" si="51"/>
        <v>16</v>
      </c>
      <c r="F84" s="25">
        <v>36</v>
      </c>
      <c r="G84" s="25">
        <v>20</v>
      </c>
      <c r="H84" s="25">
        <v>14</v>
      </c>
      <c r="I84" s="17">
        <v>0.66666666666666663</v>
      </c>
      <c r="T84" s="16">
        <f t="shared" si="52"/>
        <v>6.7733212732874609E-3</v>
      </c>
      <c r="U84" s="16">
        <f t="shared" si="53"/>
        <v>970.91999999999985</v>
      </c>
      <c r="V84" s="27">
        <f t="shared" si="54"/>
        <v>42.42808445587265</v>
      </c>
      <c r="W84" s="16">
        <f>[1]Sheet2!$BL$36</f>
        <v>915.3559605169595</v>
      </c>
      <c r="X84" s="16">
        <f t="shared" si="55"/>
        <v>15.5</v>
      </c>
      <c r="Y84" s="16">
        <v>37</v>
      </c>
      <c r="Z84" s="16">
        <v>21.5</v>
      </c>
      <c r="AA84" s="16">
        <v>15.3</v>
      </c>
      <c r="AB84" s="17">
        <v>0.60416666666666696</v>
      </c>
    </row>
    <row r="85" spans="1:48" ht="15.75" thickBot="1" x14ac:dyDescent="0.3">
      <c r="T85" s="16">
        <f t="shared" si="52"/>
        <v>7.6213880474720773E-3</v>
      </c>
      <c r="U85" s="21">
        <f t="shared" si="53"/>
        <v>970.91999999999985</v>
      </c>
      <c r="V85" s="27">
        <f t="shared" si="54"/>
        <v>47.740374729365094</v>
      </c>
      <c r="W85" s="21">
        <f>[1]Sheet2!$BM$36</f>
        <v>813.50010803563066</v>
      </c>
      <c r="X85" s="21">
        <f t="shared" si="55"/>
        <v>15.5</v>
      </c>
      <c r="Y85" s="21">
        <v>36.5</v>
      </c>
      <c r="Z85" s="21">
        <v>21</v>
      </c>
      <c r="AA85" s="21">
        <v>14.8</v>
      </c>
      <c r="AB85" s="17">
        <v>0.64583333333333304</v>
      </c>
    </row>
    <row r="86" spans="1:48" ht="15.75" thickBot="1" x14ac:dyDescent="0.3">
      <c r="T86" s="16">
        <f t="shared" si="52"/>
        <v>8.3077646251406932E-3</v>
      </c>
      <c r="U86" s="25">
        <f t="shared" si="53"/>
        <v>1002.2399999999999</v>
      </c>
      <c r="V86" s="16">
        <f t="shared" si="54"/>
        <v>55.509160119340052</v>
      </c>
      <c r="W86" s="19">
        <f>[1]Sheet2!$BN$36</f>
        <v>722.21593542058122</v>
      </c>
      <c r="X86" s="25">
        <f t="shared" si="55"/>
        <v>16</v>
      </c>
      <c r="Y86" s="25">
        <v>36</v>
      </c>
      <c r="Z86" s="25">
        <v>20</v>
      </c>
      <c r="AA86" s="25">
        <v>14</v>
      </c>
      <c r="AB86" s="17">
        <v>0.66666666666666663</v>
      </c>
    </row>
    <row r="87" spans="1:48" ht="15.75" thickBot="1" x14ac:dyDescent="0.3">
      <c r="C87" s="2" t="s">
        <v>77</v>
      </c>
      <c r="D87" s="5">
        <v>43222</v>
      </c>
      <c r="AN87" s="598" t="s">
        <v>138</v>
      </c>
      <c r="AO87" s="598"/>
      <c r="AP87" s="598"/>
      <c r="AQ87" s="598"/>
      <c r="AR87" s="598"/>
      <c r="AS87" s="598"/>
      <c r="AT87" s="598"/>
      <c r="AU87" s="598"/>
      <c r="AV87" s="598"/>
    </row>
    <row r="88" spans="1:48" ht="15.75" thickBot="1" x14ac:dyDescent="0.3">
      <c r="A88" s="26" t="s">
        <v>79</v>
      </c>
      <c r="B88" s="7" t="s">
        <v>80</v>
      </c>
      <c r="C88" s="8" t="s">
        <v>57</v>
      </c>
      <c r="D88" s="10" t="s">
        <v>63</v>
      </c>
      <c r="E88" s="11" t="s">
        <v>59</v>
      </c>
      <c r="F88" s="11" t="s">
        <v>81</v>
      </c>
      <c r="G88" s="11" t="s">
        <v>82</v>
      </c>
      <c r="H88" s="11" t="s">
        <v>83</v>
      </c>
      <c r="I88" s="12" t="s">
        <v>60</v>
      </c>
      <c r="V88" s="2" t="s">
        <v>78</v>
      </c>
      <c r="W88" s="5">
        <v>43222</v>
      </c>
      <c r="AH88" s="2" t="s">
        <v>78</v>
      </c>
      <c r="AI88" s="5" t="s">
        <v>126</v>
      </c>
    </row>
    <row r="89" spans="1:48" ht="15.75" thickBot="1" x14ac:dyDescent="0.3">
      <c r="A89" s="16">
        <f t="shared" ref="A89:A96" si="56">(G89-H89)/D89</f>
        <v>1.535067125796493E-3</v>
      </c>
      <c r="B89" s="16">
        <f t="shared" ref="B89:B96" si="57">0.015*1.16*3600*E89</f>
        <v>939.59999999999991</v>
      </c>
      <c r="C89" s="27">
        <f t="shared" ref="C89:C96" si="58">B89/(2.5*D89)*100</f>
        <v>38.462641903956929</v>
      </c>
      <c r="D89" s="16">
        <f>[1]Sheet2!$BG$39</f>
        <v>977.15596588110247</v>
      </c>
      <c r="E89" s="16">
        <f>F89-G89</f>
        <v>15</v>
      </c>
      <c r="F89" s="16">
        <v>28</v>
      </c>
      <c r="G89" s="16">
        <v>13</v>
      </c>
      <c r="H89" s="16">
        <v>11.5</v>
      </c>
      <c r="I89" s="17">
        <v>0.39583333333333331</v>
      </c>
      <c r="T89" s="26" t="s">
        <v>79</v>
      </c>
      <c r="U89" s="12" t="s">
        <v>84</v>
      </c>
      <c r="V89" s="8" t="s">
        <v>61</v>
      </c>
      <c r="W89" s="12" t="s">
        <v>63</v>
      </c>
      <c r="X89" s="10" t="s">
        <v>59</v>
      </c>
      <c r="Y89" s="11" t="s">
        <v>81</v>
      </c>
      <c r="Z89" s="11" t="s">
        <v>82</v>
      </c>
      <c r="AA89" s="11" t="s">
        <v>83</v>
      </c>
      <c r="AB89" s="12" t="s">
        <v>60</v>
      </c>
    </row>
    <row r="90" spans="1:48" ht="15.75" thickBot="1" x14ac:dyDescent="0.3">
      <c r="A90" s="16">
        <f t="shared" si="56"/>
        <v>2.3029022447346539E-3</v>
      </c>
      <c r="B90" s="16">
        <f t="shared" si="57"/>
        <v>945.86399999999981</v>
      </c>
      <c r="C90" s="27">
        <f t="shared" si="58"/>
        <v>37.882301370672998</v>
      </c>
      <c r="D90" s="16">
        <f>[1]Sheet2!$BH$39</f>
        <v>998.7397447107063</v>
      </c>
      <c r="E90" s="16">
        <f t="shared" ref="E90:E96" si="59">F90-G90</f>
        <v>15.099999999999998</v>
      </c>
      <c r="F90" s="16">
        <v>29.9</v>
      </c>
      <c r="G90" s="16">
        <v>14.8</v>
      </c>
      <c r="H90" s="16">
        <v>12.5</v>
      </c>
      <c r="I90" s="17">
        <v>0.4375</v>
      </c>
      <c r="T90" s="16">
        <f t="shared" ref="T90:T97" si="60">(Z90-AA90)/W90</f>
        <v>1.535067125796493E-3</v>
      </c>
      <c r="U90" s="16">
        <f t="shared" ref="U90:U97" si="61">0.015*1.16*3600*X90</f>
        <v>1315.4399999999998</v>
      </c>
      <c r="V90" s="27">
        <f t="shared" ref="V90:V97" si="62">U90/(2.5*W90)*100</f>
        <v>53.847698665539703</v>
      </c>
      <c r="W90" s="16">
        <f>[1]Sheet2!$BG$39</f>
        <v>977.15596588110247</v>
      </c>
      <c r="X90" s="16">
        <f>Y90-Z90</f>
        <v>21</v>
      </c>
      <c r="Y90" s="16">
        <v>34</v>
      </c>
      <c r="Z90" s="16">
        <v>13</v>
      </c>
      <c r="AA90" s="16">
        <v>11.5</v>
      </c>
      <c r="AB90" s="17">
        <v>0.39583333333333331</v>
      </c>
      <c r="AN90" s="2"/>
      <c r="AO90" s="2"/>
      <c r="AP90" s="2"/>
      <c r="AR90" s="231"/>
    </row>
    <row r="91" spans="1:48" ht="15.75" thickBot="1" x14ac:dyDescent="0.3">
      <c r="A91" s="16">
        <f t="shared" si="56"/>
        <v>5.9739289217221429E-3</v>
      </c>
      <c r="B91" s="16">
        <f t="shared" si="57"/>
        <v>873.82800000000009</v>
      </c>
      <c r="C91" s="27">
        <f t="shared" si="58"/>
        <v>34.801242412070785</v>
      </c>
      <c r="D91" s="16">
        <f>[1]Sheet2!$BI$39</f>
        <v>1004.364142697289</v>
      </c>
      <c r="E91" s="16">
        <f t="shared" si="59"/>
        <v>13.950000000000003</v>
      </c>
      <c r="F91" s="16">
        <v>32.950000000000003</v>
      </c>
      <c r="G91" s="16">
        <v>19</v>
      </c>
      <c r="H91" s="16">
        <v>13</v>
      </c>
      <c r="I91" s="17">
        <v>0.47916666666666669</v>
      </c>
      <c r="T91" s="16">
        <f t="shared" si="60"/>
        <v>2.3029022447346539E-3</v>
      </c>
      <c r="U91" s="16">
        <f t="shared" si="61"/>
        <v>1327.9679999999998</v>
      </c>
      <c r="V91" s="27">
        <f t="shared" si="62"/>
        <v>53.185747619752824</v>
      </c>
      <c r="W91" s="16">
        <f>[1]Sheet2!$BH$39</f>
        <v>998.7397447107063</v>
      </c>
      <c r="X91" s="16">
        <f t="shared" ref="X91:X97" si="63">Y91-Z91</f>
        <v>21.2</v>
      </c>
      <c r="Y91" s="16">
        <v>36</v>
      </c>
      <c r="Z91" s="16">
        <v>14.8</v>
      </c>
      <c r="AA91" s="16">
        <v>12.5</v>
      </c>
      <c r="AB91" s="17">
        <v>0.4375</v>
      </c>
    </row>
    <row r="92" spans="1:48" ht="15.75" thickBot="1" x14ac:dyDescent="0.3">
      <c r="A92" s="16">
        <f t="shared" si="56"/>
        <v>8.0361230014921077E-3</v>
      </c>
      <c r="B92" s="16">
        <f t="shared" si="57"/>
        <v>776.73599999999988</v>
      </c>
      <c r="C92" s="27">
        <f t="shared" si="58"/>
        <v>31.209730178434857</v>
      </c>
      <c r="D92" s="16">
        <f>[1]Sheet2!$BJ$39</f>
        <v>995.50492177815102</v>
      </c>
      <c r="E92" s="16">
        <f t="shared" si="59"/>
        <v>12.399999999999999</v>
      </c>
      <c r="F92" s="16">
        <v>35.9</v>
      </c>
      <c r="G92" s="16">
        <v>23.5</v>
      </c>
      <c r="H92" s="16">
        <v>15.5</v>
      </c>
      <c r="I92" s="17">
        <v>0.52083333333333337</v>
      </c>
      <c r="T92" s="16">
        <f t="shared" si="60"/>
        <v>5.9739289217221429E-3</v>
      </c>
      <c r="U92" s="16">
        <f t="shared" si="61"/>
        <v>1252.8</v>
      </c>
      <c r="V92" s="27">
        <f t="shared" si="62"/>
        <v>49.894254354223335</v>
      </c>
      <c r="W92" s="16">
        <f>[1]Sheet2!$BI$39</f>
        <v>1004.364142697289</v>
      </c>
      <c r="X92" s="16">
        <f t="shared" si="63"/>
        <v>20</v>
      </c>
      <c r="Y92" s="16">
        <v>39</v>
      </c>
      <c r="Z92" s="16">
        <v>19</v>
      </c>
      <c r="AA92" s="16">
        <v>13</v>
      </c>
      <c r="AB92" s="17">
        <v>0.47916666666666669</v>
      </c>
    </row>
    <row r="93" spans="1:48" ht="15.75" thickBot="1" x14ac:dyDescent="0.3">
      <c r="A93" s="16">
        <f t="shared" si="56"/>
        <v>7.6304378962632983E-3</v>
      </c>
      <c r="B93" s="16">
        <f t="shared" si="57"/>
        <v>814.31999999999994</v>
      </c>
      <c r="C93" s="27">
        <f t="shared" si="58"/>
        <v>33.587125338838533</v>
      </c>
      <c r="D93" s="16">
        <f>[1]Sheet2!$BK$39</f>
        <v>969.80017406653087</v>
      </c>
      <c r="E93" s="16">
        <f t="shared" si="59"/>
        <v>13</v>
      </c>
      <c r="F93" s="16">
        <v>36</v>
      </c>
      <c r="G93" s="16">
        <v>23</v>
      </c>
      <c r="H93" s="16">
        <v>15.6</v>
      </c>
      <c r="I93" s="17">
        <v>0.5625</v>
      </c>
      <c r="T93" s="16">
        <f t="shared" si="60"/>
        <v>8.0361230014921077E-3</v>
      </c>
      <c r="U93" s="16">
        <f t="shared" si="61"/>
        <v>1096.1999999999998</v>
      </c>
      <c r="V93" s="27">
        <f t="shared" si="62"/>
        <v>44.045990171178232</v>
      </c>
      <c r="W93" s="16">
        <f>[1]Sheet2!$BJ$39</f>
        <v>995.50492177815102</v>
      </c>
      <c r="X93" s="16">
        <f t="shared" si="63"/>
        <v>17.5</v>
      </c>
      <c r="Y93" s="16">
        <v>41</v>
      </c>
      <c r="Z93" s="16">
        <v>23.5</v>
      </c>
      <c r="AA93" s="16">
        <v>15.5</v>
      </c>
      <c r="AB93" s="17">
        <v>0.52083333333333337</v>
      </c>
    </row>
    <row r="94" spans="1:48" ht="15.75" thickBot="1" x14ac:dyDescent="0.3">
      <c r="A94" s="16">
        <f t="shared" si="56"/>
        <v>8.1602246529249075E-3</v>
      </c>
      <c r="B94" s="16">
        <f t="shared" si="57"/>
        <v>820.58400000000006</v>
      </c>
      <c r="C94" s="27">
        <f t="shared" si="58"/>
        <v>35.712798861843908</v>
      </c>
      <c r="D94" s="16">
        <f>[1]Sheet2!$BL$39</f>
        <v>919.09234353146644</v>
      </c>
      <c r="E94" s="16">
        <f t="shared" si="59"/>
        <v>13.100000000000001</v>
      </c>
      <c r="F94" s="16">
        <v>35.6</v>
      </c>
      <c r="G94" s="16">
        <v>22.5</v>
      </c>
      <c r="H94" s="16">
        <v>15</v>
      </c>
      <c r="I94" s="17">
        <v>0.60416666666666596</v>
      </c>
      <c r="O94" s="2" t="s">
        <v>77</v>
      </c>
      <c r="Q94" s="5">
        <v>43283</v>
      </c>
      <c r="T94" s="16">
        <f t="shared" si="60"/>
        <v>7.6304378962632983E-3</v>
      </c>
      <c r="U94" s="16">
        <f t="shared" si="61"/>
        <v>1096.1999999999998</v>
      </c>
      <c r="V94" s="27">
        <f t="shared" si="62"/>
        <v>45.213437956128786</v>
      </c>
      <c r="W94" s="16">
        <f>[1]Sheet2!$BK$39</f>
        <v>969.80017406653087</v>
      </c>
      <c r="X94" s="16">
        <f t="shared" si="63"/>
        <v>17.5</v>
      </c>
      <c r="Y94" s="16">
        <v>40.5</v>
      </c>
      <c r="Z94" s="16">
        <v>23</v>
      </c>
      <c r="AA94" s="16">
        <v>15.6</v>
      </c>
      <c r="AB94" s="17">
        <v>0.5625</v>
      </c>
      <c r="AF94" s="2" t="s">
        <v>78</v>
      </c>
      <c r="AH94" s="5">
        <v>43283</v>
      </c>
    </row>
    <row r="95" spans="1:48" ht="15.75" thickBot="1" x14ac:dyDescent="0.3">
      <c r="A95" s="21">
        <f t="shared" si="56"/>
        <v>8.9007726611400884E-3</v>
      </c>
      <c r="B95" s="21">
        <f t="shared" si="57"/>
        <v>814.31999999999994</v>
      </c>
      <c r="C95" s="39">
        <f t="shared" si="58"/>
        <v>39.715491470792308</v>
      </c>
      <c r="D95" s="21">
        <f>[1]Sheet2!$BM$39</f>
        <v>820.15351676951525</v>
      </c>
      <c r="E95" s="21">
        <f t="shared" si="59"/>
        <v>13</v>
      </c>
      <c r="F95" s="21">
        <v>35</v>
      </c>
      <c r="G95" s="21">
        <v>22</v>
      </c>
      <c r="H95" s="21">
        <v>14.7</v>
      </c>
      <c r="I95" s="28">
        <v>0.64583333333333304</v>
      </c>
      <c r="T95" s="16">
        <f t="shared" si="60"/>
        <v>8.1602246529249075E-3</v>
      </c>
      <c r="U95" s="16">
        <f t="shared" si="61"/>
        <v>1096.1999999999998</v>
      </c>
      <c r="V95" s="27">
        <f t="shared" si="62"/>
        <v>47.707937410860168</v>
      </c>
      <c r="W95" s="16">
        <f>[1]Sheet2!$BL$39</f>
        <v>919.09234353146644</v>
      </c>
      <c r="X95" s="16">
        <f t="shared" si="63"/>
        <v>17.5</v>
      </c>
      <c r="Y95" s="16">
        <v>40</v>
      </c>
      <c r="Z95" s="16">
        <v>22.5</v>
      </c>
      <c r="AA95" s="16">
        <v>15</v>
      </c>
      <c r="AB95" s="17">
        <v>0.60416666666666596</v>
      </c>
    </row>
    <row r="96" spans="1:48" x14ac:dyDescent="0.25">
      <c r="A96" s="19">
        <f t="shared" si="56"/>
        <v>9.8346264026153967E-3</v>
      </c>
      <c r="B96" s="25">
        <f t="shared" si="57"/>
        <v>820.58400000000006</v>
      </c>
      <c r="C96" s="19">
        <f t="shared" si="58"/>
        <v>44.834094844243083</v>
      </c>
      <c r="D96" s="19">
        <f>[1]Sheet2!$BN$39</f>
        <v>732.10711879052656</v>
      </c>
      <c r="E96" s="25">
        <f t="shared" si="59"/>
        <v>13.100000000000001</v>
      </c>
      <c r="F96" s="25">
        <v>34.5</v>
      </c>
      <c r="G96" s="25">
        <v>21.4</v>
      </c>
      <c r="H96" s="25">
        <v>14.2</v>
      </c>
      <c r="I96" s="17">
        <v>0.66666666666666663</v>
      </c>
      <c r="T96" s="21">
        <f t="shared" si="60"/>
        <v>8.9007726611400884E-3</v>
      </c>
      <c r="U96" s="21">
        <f t="shared" si="61"/>
        <v>1089.9359999999997</v>
      </c>
      <c r="V96" s="39">
        <f t="shared" si="62"/>
        <v>53.157657814752767</v>
      </c>
      <c r="W96" s="21">
        <f>[1]Sheet2!$BM$39</f>
        <v>820.15351676951525</v>
      </c>
      <c r="X96" s="21">
        <f t="shared" si="63"/>
        <v>17.399999999999999</v>
      </c>
      <c r="Y96" s="21">
        <v>39.4</v>
      </c>
      <c r="Z96" s="21">
        <v>22</v>
      </c>
      <c r="AA96" s="21">
        <v>14.7</v>
      </c>
      <c r="AB96" s="28">
        <v>0.64583333333333304</v>
      </c>
    </row>
    <row r="97" spans="1:48" x14ac:dyDescent="0.25">
      <c r="T97" s="19">
        <f t="shared" si="60"/>
        <v>9.8346264026153967E-3</v>
      </c>
      <c r="U97" s="25">
        <f t="shared" si="61"/>
        <v>1102.4639999999999</v>
      </c>
      <c r="V97" s="19">
        <f t="shared" si="62"/>
        <v>60.235119790738793</v>
      </c>
      <c r="W97" s="19">
        <f>[1]Sheet2!$BN$39</f>
        <v>732.10711879052656</v>
      </c>
      <c r="X97" s="25">
        <f t="shared" si="63"/>
        <v>17.600000000000001</v>
      </c>
      <c r="Y97" s="25">
        <v>39</v>
      </c>
      <c r="Z97" s="25">
        <v>21.4</v>
      </c>
      <c r="AA97" s="25">
        <v>14.2</v>
      </c>
      <c r="AB97" s="17">
        <v>0.66666666666666663</v>
      </c>
    </row>
    <row r="98" spans="1:48" x14ac:dyDescent="0.25">
      <c r="AN98" s="598" t="s">
        <v>149</v>
      </c>
      <c r="AO98" s="598"/>
      <c r="AP98" s="598"/>
      <c r="AQ98" s="598"/>
      <c r="AR98" s="598"/>
      <c r="AS98" s="598"/>
      <c r="AT98" s="598"/>
      <c r="AU98" s="598"/>
      <c r="AV98" s="598"/>
    </row>
    <row r="100" spans="1:48" ht="15.75" thickBot="1" x14ac:dyDescent="0.3">
      <c r="C100" s="2" t="s">
        <v>77</v>
      </c>
      <c r="D100" s="5">
        <v>43283</v>
      </c>
      <c r="V100" s="2" t="s">
        <v>78</v>
      </c>
      <c r="W100" s="5">
        <v>43283</v>
      </c>
      <c r="AG100" s="487" t="s">
        <v>78</v>
      </c>
      <c r="AH100" s="5" t="s">
        <v>127</v>
      </c>
    </row>
    <row r="101" spans="1:48" ht="15.75" thickBot="1" x14ac:dyDescent="0.3">
      <c r="A101" s="54" t="s">
        <v>79</v>
      </c>
      <c r="B101" s="7" t="s">
        <v>80</v>
      </c>
      <c r="C101" s="8" t="s">
        <v>57</v>
      </c>
      <c r="D101" s="12" t="s">
        <v>63</v>
      </c>
      <c r="E101" s="10" t="s">
        <v>59</v>
      </c>
      <c r="F101" s="11" t="s">
        <v>81</v>
      </c>
      <c r="G101" s="11" t="s">
        <v>82</v>
      </c>
      <c r="H101" s="11" t="s">
        <v>83</v>
      </c>
      <c r="I101" s="12" t="s">
        <v>60</v>
      </c>
      <c r="T101" s="54" t="s">
        <v>79</v>
      </c>
      <c r="U101" s="12" t="s">
        <v>84</v>
      </c>
      <c r="V101" s="8" t="s">
        <v>61</v>
      </c>
      <c r="W101" s="12" t="s">
        <v>63</v>
      </c>
      <c r="X101" s="10" t="s">
        <v>59</v>
      </c>
      <c r="Y101" s="11" t="s">
        <v>81</v>
      </c>
      <c r="Z101" s="11" t="s">
        <v>82</v>
      </c>
      <c r="AA101" s="11" t="s">
        <v>83</v>
      </c>
      <c r="AB101" s="12" t="s">
        <v>60</v>
      </c>
    </row>
    <row r="102" spans="1:48" ht="15.75" thickBot="1" x14ac:dyDescent="0.3">
      <c r="A102" s="16">
        <f t="shared" ref="A102:A109" si="64">(G102-H102)/D102</f>
        <v>9.2103970194061427E-4</v>
      </c>
      <c r="B102" s="16">
        <f t="shared" ref="B102:B109" si="65">0.015*1.16*3600*E102</f>
        <v>970.91999999999985</v>
      </c>
      <c r="C102" s="27">
        <f t="shared" ref="C102:C109" si="66">B102/(2.5*D102)*100</f>
        <v>39.74470521814137</v>
      </c>
      <c r="D102" s="16">
        <f>[1]Sheet2!$BG$41</f>
        <v>977.15657436233892</v>
      </c>
      <c r="E102" s="16">
        <f>F102-G102</f>
        <v>15.5</v>
      </c>
      <c r="F102" s="16">
        <v>29</v>
      </c>
      <c r="G102" s="16">
        <v>13.5</v>
      </c>
      <c r="H102" s="16">
        <v>12.6</v>
      </c>
      <c r="I102" s="17">
        <v>0.39583333333333331</v>
      </c>
      <c r="T102" s="16">
        <f t="shared" ref="T102:T109" si="67">(Z102-AA102)/W102</f>
        <v>9.2103970194061427E-4</v>
      </c>
      <c r="U102" s="16">
        <f t="shared" ref="U102:U109" si="68">0.015*1.16*3600*X102</f>
        <v>1284.1199999999999</v>
      </c>
      <c r="V102" s="27">
        <f t="shared" ref="V102:V109" si="69">U102/(2.5*W102)*100</f>
        <v>52.565577869154708</v>
      </c>
      <c r="W102" s="16">
        <f>[1]Sheet2!$BG$41</f>
        <v>977.15657436233892</v>
      </c>
      <c r="X102" s="16">
        <f>Y102-Z102</f>
        <v>20.5</v>
      </c>
      <c r="Y102" s="16">
        <v>34</v>
      </c>
      <c r="Z102" s="16">
        <v>13.5</v>
      </c>
      <c r="AA102" s="16">
        <v>12.6</v>
      </c>
      <c r="AB102" s="17">
        <v>0.39583333333333331</v>
      </c>
    </row>
    <row r="103" spans="1:48" ht="15.75" thickBot="1" x14ac:dyDescent="0.3">
      <c r="A103" s="16">
        <f t="shared" si="64"/>
        <v>6.0042726387879713E-4</v>
      </c>
      <c r="B103" s="16">
        <f t="shared" si="65"/>
        <v>1002.2399999999999</v>
      </c>
      <c r="C103" s="27">
        <f t="shared" si="66"/>
        <v>40.118148063325727</v>
      </c>
      <c r="D103" s="16">
        <f>[1]Sheet2!$BH$41</f>
        <v>999.28840027010551</v>
      </c>
      <c r="E103" s="16">
        <f t="shared" ref="E103:E109" si="70">F103-G103</f>
        <v>16</v>
      </c>
      <c r="F103" s="16">
        <v>30</v>
      </c>
      <c r="G103" s="16">
        <v>14</v>
      </c>
      <c r="H103" s="16">
        <v>13.4</v>
      </c>
      <c r="I103" s="17">
        <v>0.4375</v>
      </c>
      <c r="T103" s="16">
        <f t="shared" si="67"/>
        <v>2.6018514768081217E-3</v>
      </c>
      <c r="U103" s="16">
        <f t="shared" si="68"/>
        <v>1252.8</v>
      </c>
      <c r="V103" s="27">
        <f t="shared" si="69"/>
        <v>50.147685079157156</v>
      </c>
      <c r="W103" s="16">
        <f>[1]Sheet2!$BH$41</f>
        <v>999.28840027010551</v>
      </c>
      <c r="X103" s="16">
        <f t="shared" ref="X103:X109" si="71">Y103-Z103</f>
        <v>20</v>
      </c>
      <c r="Y103" s="16">
        <v>36</v>
      </c>
      <c r="Z103" s="16">
        <v>16</v>
      </c>
      <c r="AA103" s="16">
        <v>13.4</v>
      </c>
      <c r="AB103" s="17">
        <v>0.4375</v>
      </c>
    </row>
    <row r="104" spans="1:48" ht="15.75" thickBot="1" x14ac:dyDescent="0.3">
      <c r="A104" s="16">
        <f t="shared" si="64"/>
        <v>2.9839054206511118E-3</v>
      </c>
      <c r="B104" s="16">
        <f t="shared" si="65"/>
        <v>939.59999999999991</v>
      </c>
      <c r="C104" s="27">
        <f t="shared" si="66"/>
        <v>37.382367109917126</v>
      </c>
      <c r="D104" s="16">
        <f>[1]Sheet2!$BI$41</f>
        <v>1005.393796746204</v>
      </c>
      <c r="E104" s="16">
        <f t="shared" si="70"/>
        <v>15</v>
      </c>
      <c r="F104" s="16">
        <v>33</v>
      </c>
      <c r="G104" s="16">
        <v>18</v>
      </c>
      <c r="H104" s="16">
        <v>15</v>
      </c>
      <c r="I104" s="17">
        <v>0.47916666666666669</v>
      </c>
      <c r="T104" s="16">
        <f t="shared" si="67"/>
        <v>2.9839054206511118E-3</v>
      </c>
      <c r="U104" s="16">
        <f t="shared" si="68"/>
        <v>1252.8</v>
      </c>
      <c r="V104" s="27">
        <f t="shared" si="69"/>
        <v>49.843156146556169</v>
      </c>
      <c r="W104" s="16">
        <f>[1]Sheet2!$BI$41</f>
        <v>1005.393796746204</v>
      </c>
      <c r="X104" s="16">
        <f t="shared" si="71"/>
        <v>20</v>
      </c>
      <c r="Y104" s="16">
        <v>38</v>
      </c>
      <c r="Z104" s="16">
        <v>18</v>
      </c>
      <c r="AA104" s="16">
        <v>15</v>
      </c>
      <c r="AB104" s="17">
        <v>0.47916666666666669</v>
      </c>
    </row>
    <row r="105" spans="1:48" ht="15.75" thickBot="1" x14ac:dyDescent="0.3">
      <c r="A105" s="16">
        <f t="shared" si="64"/>
        <v>6.4187666634043326E-3</v>
      </c>
      <c r="B105" s="16">
        <f t="shared" si="65"/>
        <v>820.58400000000006</v>
      </c>
      <c r="C105" s="27">
        <f t="shared" si="66"/>
        <v>32.919607648268638</v>
      </c>
      <c r="D105" s="16">
        <f>[1]Sheet2!$BJ$41</f>
        <v>997.07628203540571</v>
      </c>
      <c r="E105" s="16">
        <f t="shared" si="70"/>
        <v>13.100000000000001</v>
      </c>
      <c r="F105" s="16">
        <v>36</v>
      </c>
      <c r="G105" s="16">
        <v>22.9</v>
      </c>
      <c r="H105" s="16">
        <v>16.5</v>
      </c>
      <c r="I105" s="17">
        <v>0.52083333333333337</v>
      </c>
      <c r="T105" s="16">
        <f t="shared" si="67"/>
        <v>6.4187666634043326E-3</v>
      </c>
      <c r="U105" s="16">
        <f t="shared" si="68"/>
        <v>820.58400000000006</v>
      </c>
      <c r="V105" s="27">
        <f t="shared" si="69"/>
        <v>32.919607648268638</v>
      </c>
      <c r="W105" s="16">
        <f>[1]Sheet2!$BJ$41</f>
        <v>997.07628203540571</v>
      </c>
      <c r="X105" s="16">
        <f t="shared" si="71"/>
        <v>13.100000000000001</v>
      </c>
      <c r="Y105" s="16">
        <v>36</v>
      </c>
      <c r="Z105" s="16">
        <v>22.9</v>
      </c>
      <c r="AA105" s="16">
        <v>16.5</v>
      </c>
      <c r="AB105" s="17">
        <v>0.52083333333333337</v>
      </c>
    </row>
    <row r="106" spans="1:48" ht="15.75" thickBot="1" x14ac:dyDescent="0.3">
      <c r="A106" s="16">
        <f t="shared" si="64"/>
        <v>6.2748984235956647E-3</v>
      </c>
      <c r="B106" s="16">
        <f t="shared" si="65"/>
        <v>795.52799999999991</v>
      </c>
      <c r="C106" s="27">
        <f t="shared" si="66"/>
        <v>32.733491102466949</v>
      </c>
      <c r="D106" s="16">
        <f>[1]Sheet2!$BK$41</f>
        <v>972.1272900708658</v>
      </c>
      <c r="E106" s="16">
        <f t="shared" si="70"/>
        <v>12.7</v>
      </c>
      <c r="F106" s="16">
        <v>35</v>
      </c>
      <c r="G106" s="16">
        <v>22.3</v>
      </c>
      <c r="H106" s="16">
        <v>16.2</v>
      </c>
      <c r="I106" s="17">
        <v>0.5625</v>
      </c>
      <c r="T106" s="16">
        <f t="shared" si="67"/>
        <v>6.2748984235956647E-3</v>
      </c>
      <c r="U106" s="16">
        <f t="shared" si="68"/>
        <v>795.52799999999991</v>
      </c>
      <c r="V106" s="27">
        <f t="shared" si="69"/>
        <v>32.733491102466949</v>
      </c>
      <c r="W106" s="16">
        <f>[1]Sheet2!$BK$41</f>
        <v>972.1272900708658</v>
      </c>
      <c r="X106" s="16">
        <f t="shared" si="71"/>
        <v>12.7</v>
      </c>
      <c r="Y106" s="16">
        <v>35</v>
      </c>
      <c r="Z106" s="16">
        <v>22.3</v>
      </c>
      <c r="AA106" s="16">
        <v>16.2</v>
      </c>
      <c r="AB106" s="17">
        <v>0.5625</v>
      </c>
      <c r="AF106" s="2" t="s">
        <v>78</v>
      </c>
      <c r="AH106" s="5">
        <v>43406</v>
      </c>
    </row>
    <row r="107" spans="1:48" ht="15.75" customHeight="1" thickBot="1" x14ac:dyDescent="0.3">
      <c r="A107" s="16">
        <f t="shared" si="64"/>
        <v>6.5026002884968348E-3</v>
      </c>
      <c r="B107" s="16">
        <f t="shared" si="65"/>
        <v>782.99999999999989</v>
      </c>
      <c r="C107" s="27">
        <f t="shared" si="66"/>
        <v>33.943573505953481</v>
      </c>
      <c r="D107" s="16">
        <f>[1]Sheet2!$BL$41</f>
        <v>922.70779900374009</v>
      </c>
      <c r="E107" s="16">
        <f t="shared" si="70"/>
        <v>12.5</v>
      </c>
      <c r="F107" s="16">
        <v>34.5</v>
      </c>
      <c r="G107" s="16">
        <v>22</v>
      </c>
      <c r="H107" s="16">
        <v>16</v>
      </c>
      <c r="I107" s="17">
        <v>0.60416666666666596</v>
      </c>
      <c r="T107" s="16">
        <f t="shared" si="67"/>
        <v>7.0444836458715713E-3</v>
      </c>
      <c r="U107" s="16">
        <f t="shared" si="68"/>
        <v>782.99999999999989</v>
      </c>
      <c r="V107" s="27">
        <f t="shared" si="69"/>
        <v>33.943573505953481</v>
      </c>
      <c r="W107" s="16">
        <f>[1]Sheet2!$BL$41</f>
        <v>922.70779900374009</v>
      </c>
      <c r="X107" s="16">
        <f t="shared" si="71"/>
        <v>12.5</v>
      </c>
      <c r="Y107" s="16">
        <v>34.5</v>
      </c>
      <c r="Z107" s="16">
        <v>22</v>
      </c>
      <c r="AA107" s="16">
        <v>15.5</v>
      </c>
      <c r="AB107" s="17">
        <v>0.60416666666666596</v>
      </c>
    </row>
    <row r="108" spans="1:48" x14ac:dyDescent="0.25">
      <c r="A108" s="21">
        <f t="shared" si="64"/>
        <v>6.8958292015469528E-3</v>
      </c>
      <c r="B108" s="21">
        <f t="shared" si="65"/>
        <v>789.26400000000001</v>
      </c>
      <c r="C108" s="39">
        <f t="shared" si="66"/>
        <v>38.193892904770209</v>
      </c>
      <c r="D108" s="21">
        <f>[1]Sheet2!$BM$41</f>
        <v>826.58659798611438</v>
      </c>
      <c r="E108" s="21">
        <f t="shared" si="70"/>
        <v>12.600000000000001</v>
      </c>
      <c r="F108" s="21">
        <v>34</v>
      </c>
      <c r="G108" s="21">
        <v>21.4</v>
      </c>
      <c r="H108" s="21">
        <v>15.7</v>
      </c>
      <c r="I108" s="17">
        <v>0.64583333333333304</v>
      </c>
      <c r="T108" s="21">
        <f t="shared" si="67"/>
        <v>7.7426854192807881E-3</v>
      </c>
      <c r="U108" s="21">
        <f t="shared" si="68"/>
        <v>789.26400000000001</v>
      </c>
      <c r="V108" s="39">
        <f t="shared" si="69"/>
        <v>38.193892904770209</v>
      </c>
      <c r="W108" s="21">
        <f>[1]Sheet2!$BM$41</f>
        <v>826.58659798611438</v>
      </c>
      <c r="X108" s="21">
        <f t="shared" si="71"/>
        <v>12.600000000000001</v>
      </c>
      <c r="Y108" s="21">
        <v>34</v>
      </c>
      <c r="Z108" s="21">
        <v>21.4</v>
      </c>
      <c r="AA108" s="21">
        <v>15</v>
      </c>
      <c r="AB108" s="17">
        <v>0.64583333333333304</v>
      </c>
    </row>
    <row r="109" spans="1:48" x14ac:dyDescent="0.25">
      <c r="A109" s="25">
        <f t="shared" si="64"/>
        <v>7.685779618552495E-3</v>
      </c>
      <c r="B109" s="25">
        <f t="shared" si="65"/>
        <v>776.73599999999988</v>
      </c>
      <c r="C109" s="25">
        <f t="shared" si="66"/>
        <v>41.893485738919232</v>
      </c>
      <c r="D109" s="19">
        <f>[1]Sheet2!$BN$41</f>
        <v>741.6293834708614</v>
      </c>
      <c r="E109" s="25">
        <f t="shared" si="70"/>
        <v>12.399999999999999</v>
      </c>
      <c r="F109" s="25">
        <v>33.4</v>
      </c>
      <c r="G109" s="25">
        <v>21</v>
      </c>
      <c r="H109" s="25">
        <v>15.3</v>
      </c>
      <c r="I109" s="17">
        <v>0.66666666666666663</v>
      </c>
      <c r="T109" s="25">
        <f t="shared" si="67"/>
        <v>8.7644855299282842E-3</v>
      </c>
      <c r="U109" s="25">
        <f t="shared" si="68"/>
        <v>776.73599999999988</v>
      </c>
      <c r="V109" s="25">
        <f t="shared" si="69"/>
        <v>41.893485738919232</v>
      </c>
      <c r="W109" s="19">
        <f>[1]Sheet2!$BN$41</f>
        <v>741.6293834708614</v>
      </c>
      <c r="X109" s="25">
        <f t="shared" si="71"/>
        <v>12.399999999999999</v>
      </c>
      <c r="Y109" s="25">
        <v>33.4</v>
      </c>
      <c r="Z109" s="25">
        <v>21</v>
      </c>
      <c r="AA109" s="25">
        <v>14.5</v>
      </c>
      <c r="AB109" s="17">
        <v>0.66666666666666663</v>
      </c>
    </row>
    <row r="111" spans="1:48" ht="15.75" thickBot="1" x14ac:dyDescent="0.3">
      <c r="C111" s="2" t="s">
        <v>77</v>
      </c>
      <c r="D111" s="5">
        <v>43406</v>
      </c>
      <c r="N111" s="2" t="s">
        <v>77</v>
      </c>
      <c r="P111" s="5">
        <v>43406</v>
      </c>
    </row>
    <row r="112" spans="1:48" ht="15.75" thickBot="1" x14ac:dyDescent="0.3">
      <c r="A112" s="54" t="s">
        <v>79</v>
      </c>
      <c r="B112" s="7" t="s">
        <v>80</v>
      </c>
      <c r="C112" s="8" t="s">
        <v>57</v>
      </c>
      <c r="D112" s="12" t="s">
        <v>63</v>
      </c>
      <c r="E112" s="55" t="s">
        <v>59</v>
      </c>
      <c r="F112" s="56" t="s">
        <v>81</v>
      </c>
      <c r="G112" s="56" t="s">
        <v>82</v>
      </c>
      <c r="H112" s="56" t="s">
        <v>83</v>
      </c>
      <c r="I112" s="57" t="s">
        <v>60</v>
      </c>
      <c r="V112" s="2" t="s">
        <v>78</v>
      </c>
      <c r="W112" s="5">
        <v>43406</v>
      </c>
      <c r="AN112" s="2"/>
      <c r="AO112" s="2"/>
      <c r="AP112" s="2"/>
      <c r="AR112" s="231" t="s">
        <v>148</v>
      </c>
    </row>
    <row r="113" spans="1:44" ht="15.75" thickBot="1" x14ac:dyDescent="0.3">
      <c r="A113" s="16">
        <f t="shared" ref="A113:A120" si="72">(G113-H113)/D113</f>
        <v>2.5586692218408963E-3</v>
      </c>
      <c r="B113" s="19">
        <f t="shared" ref="B113:B120" si="73">0.015*1.16*3600*E113</f>
        <v>1002.2399999999999</v>
      </c>
      <c r="C113" s="19">
        <f t="shared" ref="C113:C120" si="74">B113/(2.5*D113)*100</f>
        <v>41.030410254365115</v>
      </c>
      <c r="D113" s="19">
        <f>[1]Sheet2!$BG$45</f>
        <v>977.07041561289213</v>
      </c>
      <c r="E113" s="19">
        <f>F113-G113</f>
        <v>16</v>
      </c>
      <c r="F113" s="19">
        <v>30.5</v>
      </c>
      <c r="G113" s="19">
        <v>14.5</v>
      </c>
      <c r="H113" s="19">
        <v>12</v>
      </c>
      <c r="I113" s="17">
        <v>0.39583333333333331</v>
      </c>
      <c r="T113" s="54" t="s">
        <v>68</v>
      </c>
      <c r="U113" s="12" t="s">
        <v>84</v>
      </c>
      <c r="V113" s="8" t="s">
        <v>61</v>
      </c>
      <c r="W113" s="12" t="s">
        <v>63</v>
      </c>
      <c r="X113" s="55" t="s">
        <v>59</v>
      </c>
      <c r="Y113" s="56" t="s">
        <v>81</v>
      </c>
      <c r="Z113" s="56" t="s">
        <v>82</v>
      </c>
      <c r="AA113" s="56" t="s">
        <v>83</v>
      </c>
      <c r="AB113" s="57" t="s">
        <v>60</v>
      </c>
      <c r="AG113" s="487" t="s">
        <v>78</v>
      </c>
      <c r="AH113" s="5" t="s">
        <v>128</v>
      </c>
    </row>
    <row r="114" spans="1:44" ht="15.75" thickBot="1" x14ac:dyDescent="0.3">
      <c r="A114" s="16">
        <f t="shared" si="72"/>
        <v>3.0007164420689895E-3</v>
      </c>
      <c r="B114" s="19">
        <f t="shared" si="73"/>
        <v>970.91999999999985</v>
      </c>
      <c r="C114" s="19">
        <f t="shared" si="74"/>
        <v>38.846074772448304</v>
      </c>
      <c r="D114" s="19">
        <f>[1]Sheet2!$BH$45</f>
        <v>999.7612429955243</v>
      </c>
      <c r="E114" s="19">
        <f t="shared" ref="E114:E120" si="75">F114-G114</f>
        <v>15.5</v>
      </c>
      <c r="F114" s="19">
        <v>32</v>
      </c>
      <c r="G114" s="19">
        <v>16.5</v>
      </c>
      <c r="H114" s="19">
        <v>13.5</v>
      </c>
      <c r="I114" s="17">
        <v>0.4375</v>
      </c>
      <c r="T114" s="16">
        <f t="shared" ref="T114:T121" si="76">(Z114-AA114)/W114</f>
        <v>2.5586692218408963E-3</v>
      </c>
      <c r="U114" s="19">
        <f t="shared" ref="U114:U121" si="77">0.015*1.16*3600*X114</f>
        <v>1259.0639999999999</v>
      </c>
      <c r="V114" s="19">
        <f t="shared" ref="V114:V121" si="78">U114/(2.5*W114)*100</f>
        <v>51.54445288204618</v>
      </c>
      <c r="W114" s="19">
        <f>[1]Sheet2!$BG$45</f>
        <v>977.07041561289213</v>
      </c>
      <c r="X114" s="19">
        <f t="shared" ref="X114:X121" si="79">Y114-Z114</f>
        <v>20.100000000000001</v>
      </c>
      <c r="Y114" s="19">
        <v>34.6</v>
      </c>
      <c r="Z114" s="19">
        <v>14.5</v>
      </c>
      <c r="AA114" s="19">
        <v>12</v>
      </c>
      <c r="AB114" s="17">
        <v>0.39583333333333331</v>
      </c>
    </row>
    <row r="115" spans="1:44" ht="15.75" thickBot="1" x14ac:dyDescent="0.3">
      <c r="A115" s="16">
        <f t="shared" si="72"/>
        <v>4.4716016779228025E-3</v>
      </c>
      <c r="B115" s="19">
        <f t="shared" si="73"/>
        <v>970.91999999999985</v>
      </c>
      <c r="C115" s="19">
        <f t="shared" si="74"/>
        <v>38.591711121144954</v>
      </c>
      <c r="D115" s="19">
        <f>[1]Sheet2!$BI$45</f>
        <v>1006.3508165804226</v>
      </c>
      <c r="E115" s="19">
        <f t="shared" si="75"/>
        <v>15.5</v>
      </c>
      <c r="F115" s="19">
        <v>35</v>
      </c>
      <c r="G115" s="19">
        <v>19.5</v>
      </c>
      <c r="H115" s="19">
        <v>15</v>
      </c>
      <c r="I115" s="17">
        <v>0.47916666666666669</v>
      </c>
      <c r="T115" s="16">
        <f t="shared" si="76"/>
        <v>3.0007164420689895E-3</v>
      </c>
      <c r="U115" s="19">
        <f t="shared" si="77"/>
        <v>1221.4799999999998</v>
      </c>
      <c r="V115" s="19">
        <f t="shared" si="78"/>
        <v>48.870868262112381</v>
      </c>
      <c r="W115" s="19">
        <f>[1]Sheet2!$BH$45</f>
        <v>999.7612429955243</v>
      </c>
      <c r="X115" s="19">
        <f t="shared" si="79"/>
        <v>19.5</v>
      </c>
      <c r="Y115" s="19">
        <v>36</v>
      </c>
      <c r="Z115" s="19">
        <v>16.5</v>
      </c>
      <c r="AA115" s="19">
        <v>13.5</v>
      </c>
      <c r="AB115" s="17">
        <v>0.4375</v>
      </c>
    </row>
    <row r="116" spans="1:44" ht="15.75" thickBot="1" x14ac:dyDescent="0.3">
      <c r="A116" s="16">
        <f t="shared" si="72"/>
        <v>4.5064358350480347E-3</v>
      </c>
      <c r="B116" s="19">
        <f t="shared" si="73"/>
        <v>1002.2399999999999</v>
      </c>
      <c r="C116" s="19">
        <f t="shared" si="74"/>
        <v>40.146935567275932</v>
      </c>
      <c r="D116" s="19">
        <f>[1]Sheet2!$BJ$45</f>
        <v>998.57185694335612</v>
      </c>
      <c r="E116" s="19">
        <f t="shared" si="75"/>
        <v>16</v>
      </c>
      <c r="F116" s="19">
        <v>38</v>
      </c>
      <c r="G116" s="19">
        <v>22</v>
      </c>
      <c r="H116" s="19">
        <v>17.5</v>
      </c>
      <c r="I116" s="17">
        <v>0.52083333333333337</v>
      </c>
      <c r="T116" s="16">
        <f t="shared" si="76"/>
        <v>4.4716016779228025E-3</v>
      </c>
      <c r="U116" s="19">
        <f t="shared" si="77"/>
        <v>1127.52</v>
      </c>
      <c r="V116" s="19">
        <f t="shared" si="78"/>
        <v>44.816180656813501</v>
      </c>
      <c r="W116" s="19">
        <f>[1]Sheet2!$BI$45</f>
        <v>1006.3508165804226</v>
      </c>
      <c r="X116" s="19">
        <f t="shared" si="79"/>
        <v>18</v>
      </c>
      <c r="Y116" s="19">
        <v>37.5</v>
      </c>
      <c r="Z116" s="19">
        <v>19.5</v>
      </c>
      <c r="AA116" s="19">
        <v>15</v>
      </c>
      <c r="AB116" s="17">
        <v>0.47916666666666669</v>
      </c>
    </row>
    <row r="117" spans="1:44" ht="15.75" thickBot="1" x14ac:dyDescent="0.3">
      <c r="A117" s="16">
        <f t="shared" si="72"/>
        <v>4.6183838752699262E-3</v>
      </c>
      <c r="B117" s="19">
        <f t="shared" si="73"/>
        <v>1008.504</v>
      </c>
      <c r="C117" s="19">
        <f t="shared" si="74"/>
        <v>41.401409882179749</v>
      </c>
      <c r="D117" s="19">
        <f>[1]Sheet2!$BK$45</f>
        <v>974.36681781611173</v>
      </c>
      <c r="E117" s="19">
        <f>F117-G117</f>
        <v>16.100000000000001</v>
      </c>
      <c r="F117" s="19">
        <v>37.6</v>
      </c>
      <c r="G117" s="19">
        <v>21.5</v>
      </c>
      <c r="H117" s="19">
        <v>17</v>
      </c>
      <c r="I117" s="17">
        <v>0.5625</v>
      </c>
      <c r="T117" s="16">
        <f t="shared" si="76"/>
        <v>4.5064358350480347E-3</v>
      </c>
      <c r="U117" s="19">
        <f t="shared" si="77"/>
        <v>1127.52</v>
      </c>
      <c r="V117" s="19">
        <f t="shared" si="78"/>
        <v>45.165302513185431</v>
      </c>
      <c r="W117" s="19">
        <f>[1]Sheet2!$BJ$45</f>
        <v>998.57185694335612</v>
      </c>
      <c r="X117" s="19">
        <f t="shared" si="79"/>
        <v>18</v>
      </c>
      <c r="Y117" s="19">
        <v>39.5</v>
      </c>
      <c r="Z117" s="19">
        <v>21.5</v>
      </c>
      <c r="AA117" s="19">
        <v>17</v>
      </c>
      <c r="AB117" s="17">
        <v>0.52083333333333337</v>
      </c>
    </row>
    <row r="118" spans="1:44" ht="15.75" thickBot="1" x14ac:dyDescent="0.3">
      <c r="A118" s="16">
        <f t="shared" si="72"/>
        <v>4.8585359028942262E-3</v>
      </c>
      <c r="B118" s="19">
        <f t="shared" si="73"/>
        <v>970.91999999999985</v>
      </c>
      <c r="C118" s="19">
        <f t="shared" si="74"/>
        <v>41.93110825633832</v>
      </c>
      <c r="D118" s="19">
        <f>[1]Sheet2!$BL$45</f>
        <v>926.20494937978197</v>
      </c>
      <c r="E118" s="19">
        <f t="shared" si="75"/>
        <v>15.5</v>
      </c>
      <c r="F118" s="19">
        <v>36.5</v>
      </c>
      <c r="G118" s="19">
        <v>21</v>
      </c>
      <c r="H118" s="19">
        <v>16.5</v>
      </c>
      <c r="I118" s="17">
        <v>0.60416666666666596</v>
      </c>
      <c r="T118" s="16">
        <f t="shared" si="76"/>
        <v>5.1315376391888063E-3</v>
      </c>
      <c r="U118" s="19">
        <f t="shared" si="77"/>
        <v>1133.7839999999999</v>
      </c>
      <c r="V118" s="19">
        <f t="shared" si="78"/>
        <v>46.54444216568033</v>
      </c>
      <c r="W118" s="19">
        <f>[1]Sheet2!$BK$45</f>
        <v>974.36681781611173</v>
      </c>
      <c r="X118" s="19">
        <f t="shared" si="79"/>
        <v>18.100000000000001</v>
      </c>
      <c r="Y118" s="19">
        <v>39.1</v>
      </c>
      <c r="Z118" s="19">
        <v>21</v>
      </c>
      <c r="AA118" s="19">
        <v>16</v>
      </c>
      <c r="AB118" s="17">
        <v>0.5625</v>
      </c>
    </row>
    <row r="119" spans="1:44" ht="15.75" thickBot="1" x14ac:dyDescent="0.3">
      <c r="A119" s="21">
        <f t="shared" si="72"/>
        <v>4.6829665132595106E-3</v>
      </c>
      <c r="B119" s="19">
        <f t="shared" si="73"/>
        <v>1008.504</v>
      </c>
      <c r="C119" s="19">
        <f t="shared" si="74"/>
        <v>48.438876517828426</v>
      </c>
      <c r="D119" s="19">
        <f>[1]Sheet2!$BM$45</f>
        <v>832.80544265208937</v>
      </c>
      <c r="E119" s="19">
        <f t="shared" si="75"/>
        <v>16.100000000000001</v>
      </c>
      <c r="F119" s="19">
        <v>36</v>
      </c>
      <c r="G119" s="19">
        <v>19.899999999999999</v>
      </c>
      <c r="H119" s="19">
        <v>16</v>
      </c>
      <c r="I119" s="17">
        <v>0.64583333333333304</v>
      </c>
      <c r="T119" s="16">
        <f t="shared" si="76"/>
        <v>5.938210547981832E-3</v>
      </c>
      <c r="U119" s="19">
        <f t="shared" si="77"/>
        <v>1114.9919999999997</v>
      </c>
      <c r="V119" s="19">
        <f t="shared" si="78"/>
        <v>48.153143675020779</v>
      </c>
      <c r="W119" s="19">
        <f>[1]Sheet2!$BL$45</f>
        <v>926.20494937978197</v>
      </c>
      <c r="X119" s="19">
        <f t="shared" si="79"/>
        <v>17.799999999999997</v>
      </c>
      <c r="Y119" s="19">
        <v>38.299999999999997</v>
      </c>
      <c r="Z119" s="19">
        <v>20.5</v>
      </c>
      <c r="AA119" s="19">
        <v>15</v>
      </c>
      <c r="AB119" s="17">
        <v>0.60416666666666596</v>
      </c>
    </row>
    <row r="120" spans="1:44" x14ac:dyDescent="0.25">
      <c r="A120" s="25">
        <f t="shared" si="72"/>
        <v>4.661716941519109E-3</v>
      </c>
      <c r="B120" s="19">
        <f t="shared" si="73"/>
        <v>1033.56</v>
      </c>
      <c r="C120" s="19">
        <f t="shared" si="74"/>
        <v>55.064733280874179</v>
      </c>
      <c r="D120" s="19">
        <f>[1]Sheet2!$BN$45</f>
        <v>750.79633617983211</v>
      </c>
      <c r="E120" s="19">
        <f t="shared" si="75"/>
        <v>16.5</v>
      </c>
      <c r="F120" s="25">
        <v>35.5</v>
      </c>
      <c r="G120" s="25">
        <v>19</v>
      </c>
      <c r="H120" s="25">
        <v>15.5</v>
      </c>
      <c r="I120" s="17">
        <v>0.66666666666666663</v>
      </c>
      <c r="T120" s="21">
        <f t="shared" si="76"/>
        <v>7.2045638665530964E-3</v>
      </c>
      <c r="U120" s="19">
        <f t="shared" si="77"/>
        <v>1108.7280000000001</v>
      </c>
      <c r="V120" s="19">
        <f t="shared" si="78"/>
        <v>53.252677910904545</v>
      </c>
      <c r="W120" s="19">
        <f>[1]Sheet2!$BM$45</f>
        <v>832.80544265208937</v>
      </c>
      <c r="X120" s="19">
        <f t="shared" si="79"/>
        <v>17.700000000000003</v>
      </c>
      <c r="Y120" s="19">
        <v>37.700000000000003</v>
      </c>
      <c r="Z120" s="19">
        <v>20</v>
      </c>
      <c r="AA120" s="19">
        <v>14</v>
      </c>
      <c r="AB120" s="17">
        <v>0.64583333333333304</v>
      </c>
    </row>
    <row r="121" spans="1:44" x14ac:dyDescent="0.25">
      <c r="T121" s="25">
        <f t="shared" si="76"/>
        <v>8.6574743199640605E-3</v>
      </c>
      <c r="U121" s="19">
        <f t="shared" si="77"/>
        <v>1096.1999999999998</v>
      </c>
      <c r="V121" s="19">
        <f t="shared" si="78"/>
        <v>58.401989843351402</v>
      </c>
      <c r="W121" s="19">
        <f>[1]Sheet2!$BN$45</f>
        <v>750.79633617983211</v>
      </c>
      <c r="X121" s="19">
        <f t="shared" si="79"/>
        <v>17.5</v>
      </c>
      <c r="Y121" s="25">
        <v>37</v>
      </c>
      <c r="Z121" s="25">
        <v>19.5</v>
      </c>
      <c r="AA121" s="25">
        <v>13</v>
      </c>
      <c r="AB121" s="17">
        <v>0.66666666666666663</v>
      </c>
    </row>
    <row r="123" spans="1:44" ht="15.75" thickBot="1" x14ac:dyDescent="0.3">
      <c r="C123" s="2" t="s">
        <v>77</v>
      </c>
      <c r="D123" s="5" t="s">
        <v>69</v>
      </c>
      <c r="N123" s="2" t="s">
        <v>77</v>
      </c>
      <c r="P123" s="5" t="s">
        <v>69</v>
      </c>
      <c r="V123" s="2" t="s">
        <v>78</v>
      </c>
      <c r="W123" s="5" t="s">
        <v>69</v>
      </c>
      <c r="AN123" s="2"/>
      <c r="AO123" s="2"/>
      <c r="AP123" s="2"/>
      <c r="AR123" s="231" t="s">
        <v>147</v>
      </c>
    </row>
    <row r="124" spans="1:44" ht="15.75" thickBot="1" x14ac:dyDescent="0.3">
      <c r="A124" s="54" t="s">
        <v>79</v>
      </c>
      <c r="B124" s="7" t="s">
        <v>80</v>
      </c>
      <c r="C124" s="8" t="s">
        <v>57</v>
      </c>
      <c r="D124" s="10" t="s">
        <v>63</v>
      </c>
      <c r="E124" s="11" t="s">
        <v>59</v>
      </c>
      <c r="F124" s="11" t="s">
        <v>81</v>
      </c>
      <c r="G124" s="11" t="s">
        <v>82</v>
      </c>
      <c r="H124" s="11" t="s">
        <v>83</v>
      </c>
      <c r="I124" s="12" t="s">
        <v>60</v>
      </c>
      <c r="T124" s="54" t="s">
        <v>79</v>
      </c>
      <c r="U124" s="12" t="s">
        <v>84</v>
      </c>
      <c r="V124" s="8" t="s">
        <v>61</v>
      </c>
      <c r="W124" s="10" t="s">
        <v>63</v>
      </c>
      <c r="X124" s="11" t="s">
        <v>59</v>
      </c>
      <c r="Y124" s="11" t="s">
        <v>81</v>
      </c>
      <c r="Z124" s="11" t="s">
        <v>82</v>
      </c>
      <c r="AA124" s="11" t="s">
        <v>83</v>
      </c>
      <c r="AB124" s="12" t="s">
        <v>60</v>
      </c>
      <c r="AG124" s="2" t="s">
        <v>78</v>
      </c>
      <c r="AH124" s="5" t="s">
        <v>69</v>
      </c>
    </row>
    <row r="125" spans="1:44" ht="15.75" thickBot="1" x14ac:dyDescent="0.3">
      <c r="A125" s="16">
        <f t="shared" ref="A125:A132" si="80">(G125-H125)/D125</f>
        <v>3.0709432403837446E-3</v>
      </c>
      <c r="B125" s="16">
        <f t="shared" ref="B125:B132" si="81">0.015*1.16*3600*E125</f>
        <v>939.59999999999991</v>
      </c>
      <c r="C125" s="27">
        <f t="shared" ref="C125:C132" si="82">B125/(2.5*D125)*100</f>
        <v>38.472776915527547</v>
      </c>
      <c r="D125" s="16">
        <f>[1]Sheet2!$BG$47</f>
        <v>976.89855043531202</v>
      </c>
      <c r="E125" s="16">
        <f>F125-G125</f>
        <v>15</v>
      </c>
      <c r="F125" s="16">
        <v>31</v>
      </c>
      <c r="G125" s="16">
        <v>16</v>
      </c>
      <c r="H125" s="16">
        <v>13</v>
      </c>
      <c r="I125" s="17">
        <v>0.39583333333333331</v>
      </c>
      <c r="T125" s="16">
        <f t="shared" ref="T125:T132" si="83">(Z125-AA125)/W125</f>
        <v>3.0709432403837446E-3</v>
      </c>
      <c r="U125" s="16">
        <f t="shared" ref="U125:U132" si="84">0.015*1.16*3600*X125</f>
        <v>1284.1199999999999</v>
      </c>
      <c r="V125" s="27">
        <f t="shared" ref="V125:V132" si="85">U125/(2.5*W125)*100</f>
        <v>52.579461784554319</v>
      </c>
      <c r="W125" s="16">
        <f>[1]Sheet2!$BG$47</f>
        <v>976.89855043531202</v>
      </c>
      <c r="X125" s="16">
        <f>Y125-Z125</f>
        <v>20.5</v>
      </c>
      <c r="Y125" s="16">
        <v>36.5</v>
      </c>
      <c r="Z125" s="16">
        <v>16</v>
      </c>
      <c r="AA125" s="16">
        <v>13</v>
      </c>
      <c r="AB125" s="17">
        <v>0.39583333333333331</v>
      </c>
    </row>
    <row r="126" spans="1:44" ht="15.75" thickBot="1" x14ac:dyDescent="0.3">
      <c r="A126" s="16">
        <f t="shared" si="80"/>
        <v>2.9995215061106376E-3</v>
      </c>
      <c r="B126" s="16">
        <f t="shared" si="81"/>
        <v>939.59999999999991</v>
      </c>
      <c r="C126" s="27">
        <f t="shared" si="82"/>
        <v>37.578005428554064</v>
      </c>
      <c r="D126" s="16">
        <f>[1]Sheet2!$BH$47</f>
        <v>1000.1595234067793</v>
      </c>
      <c r="E126" s="16">
        <f t="shared" ref="E126:E132" si="86">F126-G126</f>
        <v>15</v>
      </c>
      <c r="F126" s="16">
        <v>32</v>
      </c>
      <c r="G126" s="16">
        <v>17</v>
      </c>
      <c r="H126" s="16">
        <v>14</v>
      </c>
      <c r="I126" s="17">
        <v>0.4375</v>
      </c>
      <c r="T126" s="16">
        <f t="shared" si="83"/>
        <v>2.9995215061106376E-3</v>
      </c>
      <c r="U126" s="16">
        <f t="shared" si="84"/>
        <v>1284.1199999999999</v>
      </c>
      <c r="V126" s="27">
        <f t="shared" si="85"/>
        <v>51.356607419023895</v>
      </c>
      <c r="W126" s="16">
        <f>[1]Sheet2!$BH$47</f>
        <v>1000.1595234067793</v>
      </c>
      <c r="X126" s="16">
        <f t="shared" ref="X126:X132" si="87">Y126-Z126</f>
        <v>20.5</v>
      </c>
      <c r="Y126" s="16">
        <v>37.5</v>
      </c>
      <c r="Z126" s="16">
        <v>17</v>
      </c>
      <c r="AA126" s="16">
        <v>14</v>
      </c>
      <c r="AB126" s="17">
        <v>0.4375</v>
      </c>
    </row>
    <row r="127" spans="1:44" ht="15.75" thickBot="1" x14ac:dyDescent="0.3">
      <c r="A127" s="16">
        <f t="shared" si="80"/>
        <v>3.9712617214397207E-3</v>
      </c>
      <c r="B127" s="16">
        <f t="shared" si="81"/>
        <v>876.95999999999992</v>
      </c>
      <c r="C127" s="27">
        <f t="shared" si="82"/>
        <v>34.826376792337769</v>
      </c>
      <c r="D127" s="16">
        <f>[1]Sheet2!$BI$47</f>
        <v>1007.2365612180959</v>
      </c>
      <c r="E127" s="16">
        <f t="shared" si="86"/>
        <v>14</v>
      </c>
      <c r="F127" s="16">
        <v>33</v>
      </c>
      <c r="G127" s="16">
        <v>19</v>
      </c>
      <c r="H127" s="16">
        <v>15</v>
      </c>
      <c r="I127" s="17">
        <v>0.47916666666666669</v>
      </c>
      <c r="T127" s="16">
        <f t="shared" si="83"/>
        <v>3.9712617214397207E-3</v>
      </c>
      <c r="U127" s="16">
        <f t="shared" si="84"/>
        <v>1240.2719999999997</v>
      </c>
      <c r="V127" s="27">
        <f t="shared" si="85"/>
        <v>49.254447177734846</v>
      </c>
      <c r="W127" s="16">
        <f>[1]Sheet2!$BI$47</f>
        <v>1007.2365612180959</v>
      </c>
      <c r="X127" s="16">
        <f t="shared" si="87"/>
        <v>19.799999999999997</v>
      </c>
      <c r="Y127" s="16">
        <v>38.799999999999997</v>
      </c>
      <c r="Z127" s="16">
        <v>19</v>
      </c>
      <c r="AA127" s="16">
        <v>15</v>
      </c>
      <c r="AB127" s="17">
        <v>0.47916666666666669</v>
      </c>
    </row>
    <row r="128" spans="1:44" ht="15.75" thickBot="1" x14ac:dyDescent="0.3">
      <c r="A128" s="16">
        <f t="shared" si="80"/>
        <v>4.5000308815681877E-3</v>
      </c>
      <c r="B128" s="16">
        <f t="shared" si="81"/>
        <v>845.63999999999987</v>
      </c>
      <c r="C128" s="27">
        <f t="shared" si="82"/>
        <v>33.825832130571754</v>
      </c>
      <c r="D128" s="16">
        <f>[1]Sheet2!$BJ$47</f>
        <v>999.9931374763861</v>
      </c>
      <c r="E128" s="16">
        <f t="shared" si="86"/>
        <v>13.5</v>
      </c>
      <c r="F128" s="16">
        <v>35</v>
      </c>
      <c r="G128" s="16">
        <v>21.5</v>
      </c>
      <c r="H128" s="16">
        <v>17</v>
      </c>
      <c r="I128" s="17">
        <v>0.52083333333333337</v>
      </c>
      <c r="T128" s="16">
        <f t="shared" si="83"/>
        <v>4.5000308815681877E-3</v>
      </c>
      <c r="U128" s="16">
        <f t="shared" si="84"/>
        <v>1221.4799999999998</v>
      </c>
      <c r="V128" s="27">
        <f t="shared" si="85"/>
        <v>48.85953529971475</v>
      </c>
      <c r="W128" s="16">
        <f>[1]Sheet2!$BJ$47</f>
        <v>999.9931374763861</v>
      </c>
      <c r="X128" s="16">
        <f t="shared" si="87"/>
        <v>19.5</v>
      </c>
      <c r="Y128" s="16">
        <v>41</v>
      </c>
      <c r="Z128" s="16">
        <v>21.5</v>
      </c>
      <c r="AA128" s="16">
        <v>17</v>
      </c>
      <c r="AB128" s="17">
        <v>0.52083333333333337</v>
      </c>
    </row>
    <row r="129" spans="1:44" ht="15.75" thickBot="1" x14ac:dyDescent="0.3">
      <c r="A129" s="16">
        <f t="shared" si="80"/>
        <v>4.8130069481065619E-3</v>
      </c>
      <c r="B129" s="16">
        <f t="shared" si="81"/>
        <v>851.904</v>
      </c>
      <c r="C129" s="27">
        <f t="shared" si="82"/>
        <v>34.895488264849128</v>
      </c>
      <c r="D129" s="16">
        <f>[1]Sheet2!$BK$47</f>
        <v>976.52051008340652</v>
      </c>
      <c r="E129" s="16">
        <f t="shared" si="86"/>
        <v>13.600000000000001</v>
      </c>
      <c r="F129" s="16">
        <v>34.6</v>
      </c>
      <c r="G129" s="16">
        <v>21</v>
      </c>
      <c r="H129" s="16">
        <v>16.3</v>
      </c>
      <c r="I129" s="17">
        <v>0.5625</v>
      </c>
      <c r="T129" s="16">
        <f t="shared" si="83"/>
        <v>4.8130069481065619E-3</v>
      </c>
      <c r="U129" s="16">
        <f t="shared" si="84"/>
        <v>1221.4799999999998</v>
      </c>
      <c r="V129" s="27">
        <f t="shared" si="85"/>
        <v>50.03397214445279</v>
      </c>
      <c r="W129" s="16">
        <f>[1]Sheet2!$BK$47</f>
        <v>976.52051008340652</v>
      </c>
      <c r="X129" s="16">
        <f t="shared" si="87"/>
        <v>19.5</v>
      </c>
      <c r="Y129" s="16">
        <v>40.5</v>
      </c>
      <c r="Z129" s="16">
        <v>21</v>
      </c>
      <c r="AA129" s="16">
        <v>16.3</v>
      </c>
      <c r="AB129" s="17">
        <v>0.5625</v>
      </c>
    </row>
    <row r="130" spans="1:44" ht="15.75" thickBot="1" x14ac:dyDescent="0.3">
      <c r="A130" s="16">
        <f t="shared" si="80"/>
        <v>4.948437899183142E-3</v>
      </c>
      <c r="B130" s="16">
        <f t="shared" si="81"/>
        <v>839.37599999999986</v>
      </c>
      <c r="C130" s="27">
        <f t="shared" si="82"/>
        <v>36.11826095708475</v>
      </c>
      <c r="D130" s="16">
        <f>[1]Sheet2!$BL$47</f>
        <v>929.58628434224499</v>
      </c>
      <c r="E130" s="16">
        <f t="shared" si="86"/>
        <v>13.399999999999999</v>
      </c>
      <c r="F130" s="16">
        <v>34</v>
      </c>
      <c r="G130" s="16">
        <v>20.6</v>
      </c>
      <c r="H130" s="16">
        <v>16</v>
      </c>
      <c r="I130" s="17">
        <v>0.60416666666666596</v>
      </c>
      <c r="T130" s="16">
        <f t="shared" si="83"/>
        <v>4.948437899183142E-3</v>
      </c>
      <c r="U130" s="16">
        <f t="shared" si="84"/>
        <v>1215.2159999999999</v>
      </c>
      <c r="V130" s="27">
        <f t="shared" si="85"/>
        <v>52.290616609510764</v>
      </c>
      <c r="W130" s="16">
        <f>[1]Sheet2!$BL$47</f>
        <v>929.58628434224499</v>
      </c>
      <c r="X130" s="16">
        <f t="shared" si="87"/>
        <v>19.399999999999999</v>
      </c>
      <c r="Y130" s="16">
        <v>40</v>
      </c>
      <c r="Z130" s="16">
        <v>20.6</v>
      </c>
      <c r="AA130" s="16">
        <v>16</v>
      </c>
      <c r="AB130" s="17">
        <v>0.60416666666666596</v>
      </c>
    </row>
    <row r="131" spans="1:44" ht="15.75" thickBot="1" x14ac:dyDescent="0.3">
      <c r="A131" s="16">
        <f t="shared" si="80"/>
        <v>5.4839208635403484E-3</v>
      </c>
      <c r="B131" s="21">
        <f t="shared" si="81"/>
        <v>845.6400000000001</v>
      </c>
      <c r="C131" s="27">
        <f t="shared" si="82"/>
        <v>40.325415991689226</v>
      </c>
      <c r="D131" s="21">
        <f>[1]Sheet2!$BM$47</f>
        <v>838.81589732319719</v>
      </c>
      <c r="E131" s="21">
        <f t="shared" si="86"/>
        <v>13.500000000000004</v>
      </c>
      <c r="F131" s="21">
        <v>33.700000000000003</v>
      </c>
      <c r="G131" s="21">
        <v>20.2</v>
      </c>
      <c r="H131" s="21">
        <v>15.6</v>
      </c>
      <c r="I131" s="17">
        <v>0.64583333333333304</v>
      </c>
      <c r="T131" s="16">
        <f t="shared" si="83"/>
        <v>5.4839208635403484E-3</v>
      </c>
      <c r="U131" s="21">
        <f t="shared" si="84"/>
        <v>1208.952</v>
      </c>
      <c r="V131" s="27">
        <f t="shared" si="85"/>
        <v>57.650409528859406</v>
      </c>
      <c r="W131" s="21">
        <f>[1]Sheet2!$BM$47</f>
        <v>838.81589732319719</v>
      </c>
      <c r="X131" s="21">
        <f t="shared" si="87"/>
        <v>19.3</v>
      </c>
      <c r="Y131" s="21">
        <v>39.5</v>
      </c>
      <c r="Z131" s="21">
        <v>20.2</v>
      </c>
      <c r="AA131" s="21">
        <v>15.6</v>
      </c>
      <c r="AB131" s="17">
        <v>0.64583333333333304</v>
      </c>
    </row>
    <row r="132" spans="1:44" ht="15.75" thickBot="1" x14ac:dyDescent="0.3">
      <c r="A132" s="16">
        <f t="shared" si="80"/>
        <v>6.0556518446718468E-3</v>
      </c>
      <c r="B132" s="25">
        <f t="shared" si="81"/>
        <v>845.6400000000001</v>
      </c>
      <c r="C132" s="16">
        <f t="shared" si="82"/>
        <v>44.529577616767838</v>
      </c>
      <c r="D132" s="19">
        <f>[1]Sheet2!$BN$47</f>
        <v>759.62094882442364</v>
      </c>
      <c r="E132" s="25">
        <f t="shared" si="86"/>
        <v>13.500000000000004</v>
      </c>
      <c r="F132" s="25">
        <v>33.200000000000003</v>
      </c>
      <c r="G132" s="25">
        <v>19.7</v>
      </c>
      <c r="H132" s="25">
        <v>15.1</v>
      </c>
      <c r="I132" s="17">
        <v>0.66666666666666663</v>
      </c>
      <c r="T132" s="16">
        <f t="shared" si="83"/>
        <v>6.0556518446718468E-3</v>
      </c>
      <c r="U132" s="25">
        <f t="shared" si="84"/>
        <v>1208.952</v>
      </c>
      <c r="V132" s="16">
        <f t="shared" si="85"/>
        <v>63.660803555823655</v>
      </c>
      <c r="W132" s="19">
        <f>[1]Sheet2!$BN$47</f>
        <v>759.62094882442364</v>
      </c>
      <c r="X132" s="25">
        <f t="shared" si="87"/>
        <v>19.3</v>
      </c>
      <c r="Y132" s="25">
        <v>39</v>
      </c>
      <c r="Z132" s="25">
        <v>19.7</v>
      </c>
      <c r="AA132" s="25">
        <v>15.1</v>
      </c>
      <c r="AB132" s="17">
        <v>0.66666666666666663</v>
      </c>
    </row>
    <row r="135" spans="1:44" ht="15.75" thickBot="1" x14ac:dyDescent="0.3">
      <c r="C135" s="2" t="s">
        <v>77</v>
      </c>
      <c r="D135" s="5" t="s">
        <v>70</v>
      </c>
      <c r="M135" s="2" t="s">
        <v>77</v>
      </c>
      <c r="O135" s="5" t="s">
        <v>70</v>
      </c>
      <c r="V135" s="2" t="s">
        <v>78</v>
      </c>
      <c r="W135" s="5" t="s">
        <v>70</v>
      </c>
      <c r="AN135" s="2"/>
      <c r="AO135" s="2"/>
      <c r="AP135" s="2"/>
      <c r="AR135" s="231" t="s">
        <v>146</v>
      </c>
    </row>
    <row r="136" spans="1:44" ht="15.75" thickBot="1" x14ac:dyDescent="0.3">
      <c r="A136" s="54" t="s">
        <v>79</v>
      </c>
      <c r="B136" s="7" t="s">
        <v>80</v>
      </c>
      <c r="C136" s="8" t="s">
        <v>57</v>
      </c>
      <c r="D136" s="10" t="s">
        <v>63</v>
      </c>
      <c r="E136" s="11" t="s">
        <v>59</v>
      </c>
      <c r="F136" s="11" t="s">
        <v>81</v>
      </c>
      <c r="G136" s="11" t="s">
        <v>82</v>
      </c>
      <c r="H136" s="11" t="s">
        <v>83</v>
      </c>
      <c r="I136" s="12" t="s">
        <v>60</v>
      </c>
      <c r="T136" s="54" t="s">
        <v>79</v>
      </c>
      <c r="U136" s="12" t="s">
        <v>84</v>
      </c>
      <c r="V136" s="8" t="s">
        <v>61</v>
      </c>
      <c r="W136" s="10" t="s">
        <v>63</v>
      </c>
      <c r="X136" s="11" t="s">
        <v>59</v>
      </c>
      <c r="Y136" s="11" t="s">
        <v>81</v>
      </c>
      <c r="Z136" s="11" t="s">
        <v>82</v>
      </c>
      <c r="AA136" s="11" t="s">
        <v>83</v>
      </c>
      <c r="AB136" s="12" t="s">
        <v>60</v>
      </c>
      <c r="AG136" s="2" t="s">
        <v>78</v>
      </c>
      <c r="AH136" s="5" t="s">
        <v>70</v>
      </c>
    </row>
    <row r="137" spans="1:44" ht="15.75" thickBot="1" x14ac:dyDescent="0.3">
      <c r="A137" s="16">
        <f t="shared" ref="A137:A144" si="88">(G137-H137)/D137</f>
        <v>1.5358750538308253E-3</v>
      </c>
      <c r="B137" s="16">
        <f t="shared" ref="B137:B144" si="89">0.015*1.16*3600*E137</f>
        <v>1064.8799999999999</v>
      </c>
      <c r="C137" s="27">
        <f t="shared" ref="C137:C144" si="90">B137/(2.5*D137)*100</f>
        <v>43.61393672862318</v>
      </c>
      <c r="D137" s="16">
        <f>[1]Sheet2!$BG$50</f>
        <v>976.64194509745778</v>
      </c>
      <c r="E137" s="16">
        <f>F137-G137</f>
        <v>17</v>
      </c>
      <c r="F137" s="16">
        <v>33</v>
      </c>
      <c r="G137" s="16">
        <v>16</v>
      </c>
      <c r="H137" s="16">
        <v>14.5</v>
      </c>
      <c r="I137" s="17">
        <v>0.39583333333333331</v>
      </c>
      <c r="T137" s="16">
        <f t="shared" ref="T137:T144" si="91">(Z137-AA137)/W137</f>
        <v>1.5358750538308253E-3</v>
      </c>
      <c r="U137" s="16">
        <f t="shared" ref="U137:U144" si="92">0.015*1.16*3600*X137</f>
        <v>1315.4399999999998</v>
      </c>
      <c r="V137" s="27">
        <f t="shared" ref="V137:V144" si="93">U137/(2.5*W137)*100</f>
        <v>53.87603948829922</v>
      </c>
      <c r="W137" s="16">
        <f>[1]Sheet2!$BG$50</f>
        <v>976.64194509745778</v>
      </c>
      <c r="X137" s="16">
        <f>Y137-Z137</f>
        <v>21</v>
      </c>
      <c r="Y137" s="16">
        <v>37</v>
      </c>
      <c r="Z137" s="16">
        <v>16</v>
      </c>
      <c r="AA137" s="16">
        <v>14.5</v>
      </c>
      <c r="AB137" s="17">
        <v>0.39583333333333331</v>
      </c>
    </row>
    <row r="138" spans="1:44" ht="15.75" thickBot="1" x14ac:dyDescent="0.3">
      <c r="A138" s="16">
        <f t="shared" si="88"/>
        <v>1.4992737539491342E-3</v>
      </c>
      <c r="B138" s="16">
        <f t="shared" si="89"/>
        <v>1158.8399999999999</v>
      </c>
      <c r="C138" s="27">
        <f t="shared" si="90"/>
        <v>46.331157254037727</v>
      </c>
      <c r="D138" s="16">
        <f>[1]Sheet2!$BH$50</f>
        <v>1000.4843985622724</v>
      </c>
      <c r="E138" s="16">
        <f t="shared" ref="E138:E144" si="94">F138-G138</f>
        <v>18.5</v>
      </c>
      <c r="F138" s="16">
        <v>36</v>
      </c>
      <c r="G138" s="16">
        <v>17.5</v>
      </c>
      <c r="H138" s="16">
        <v>16</v>
      </c>
      <c r="I138" s="17">
        <v>0.4375</v>
      </c>
      <c r="T138" s="16">
        <f t="shared" si="91"/>
        <v>1.4992737539491342E-3</v>
      </c>
      <c r="U138" s="16">
        <f t="shared" si="92"/>
        <v>1284.1199999999999</v>
      </c>
      <c r="V138" s="27">
        <f t="shared" si="93"/>
        <v>51.339931011231002</v>
      </c>
      <c r="W138" s="16">
        <f>[1]Sheet2!$BH$50</f>
        <v>1000.4843985622724</v>
      </c>
      <c r="X138" s="16">
        <f t="shared" ref="X138:X144" si="95">Y138-Z138</f>
        <v>20.5</v>
      </c>
      <c r="Y138" s="16">
        <v>38</v>
      </c>
      <c r="Z138" s="16">
        <v>17.5</v>
      </c>
      <c r="AA138" s="16">
        <v>16</v>
      </c>
      <c r="AB138" s="17">
        <v>0.4375</v>
      </c>
    </row>
    <row r="139" spans="1:44" ht="15.75" thickBot="1" x14ac:dyDescent="0.3">
      <c r="A139" s="16">
        <f t="shared" si="88"/>
        <v>1.6864204481043391E-3</v>
      </c>
      <c r="B139" s="16">
        <f t="shared" si="89"/>
        <v>1240.2719999999999</v>
      </c>
      <c r="C139" s="27">
        <f t="shared" si="90"/>
        <v>49.214589694382724</v>
      </c>
      <c r="D139" s="16">
        <f>[1]Sheet2!$BI$50</f>
        <v>1008.0522931935062</v>
      </c>
      <c r="E139" s="16">
        <f t="shared" si="94"/>
        <v>19.8</v>
      </c>
      <c r="F139" s="16">
        <v>38.5</v>
      </c>
      <c r="G139" s="16">
        <v>18.7</v>
      </c>
      <c r="H139" s="16">
        <v>17</v>
      </c>
      <c r="I139" s="17">
        <v>0.47916666666666669</v>
      </c>
      <c r="T139" s="16">
        <f t="shared" si="91"/>
        <v>1.6864204481043391E-3</v>
      </c>
      <c r="U139" s="16">
        <f t="shared" si="92"/>
        <v>1334.232</v>
      </c>
      <c r="V139" s="27">
        <f t="shared" si="93"/>
        <v>52.942967701532929</v>
      </c>
      <c r="W139" s="16">
        <f>[1]Sheet2!$BI$50</f>
        <v>1008.0522931935062</v>
      </c>
      <c r="X139" s="16">
        <f t="shared" si="95"/>
        <v>21.3</v>
      </c>
      <c r="Y139" s="16">
        <v>40</v>
      </c>
      <c r="Z139" s="16">
        <v>18.7</v>
      </c>
      <c r="AA139" s="16">
        <v>17</v>
      </c>
      <c r="AB139" s="17">
        <v>0.47916666666666669</v>
      </c>
    </row>
    <row r="140" spans="1:44" ht="15.75" thickBot="1" x14ac:dyDescent="0.3">
      <c r="A140" s="16">
        <f t="shared" si="88"/>
        <v>1.9973205689613619E-3</v>
      </c>
      <c r="B140" s="16">
        <f t="shared" si="89"/>
        <v>1252.8</v>
      </c>
      <c r="C140" s="27">
        <f t="shared" si="90"/>
        <v>50.044864175895874</v>
      </c>
      <c r="D140" s="16">
        <f>[1]Sheet2!$BJ$50</f>
        <v>1001.3415127647895</v>
      </c>
      <c r="E140" s="16">
        <f t="shared" si="94"/>
        <v>20</v>
      </c>
      <c r="F140" s="16">
        <v>40</v>
      </c>
      <c r="G140" s="16">
        <v>20</v>
      </c>
      <c r="H140" s="16">
        <v>18</v>
      </c>
      <c r="I140" s="17">
        <v>0.52083333333333337</v>
      </c>
      <c r="T140" s="16">
        <f t="shared" si="91"/>
        <v>1.9973205689613619E-3</v>
      </c>
      <c r="U140" s="16">
        <f t="shared" si="92"/>
        <v>1378.08</v>
      </c>
      <c r="V140" s="27">
        <f t="shared" si="93"/>
        <v>55.049350593485457</v>
      </c>
      <c r="W140" s="16">
        <f>[1]Sheet2!$BJ$50</f>
        <v>1001.3415127647895</v>
      </c>
      <c r="X140" s="16">
        <f t="shared" si="95"/>
        <v>22</v>
      </c>
      <c r="Y140" s="16">
        <v>42</v>
      </c>
      <c r="Z140" s="16">
        <v>20</v>
      </c>
      <c r="AA140" s="16">
        <v>18</v>
      </c>
      <c r="AB140" s="17">
        <v>0.52083333333333337</v>
      </c>
    </row>
    <row r="141" spans="1:44" ht="15.75" thickBot="1" x14ac:dyDescent="0.3">
      <c r="A141" s="16">
        <f t="shared" si="88"/>
        <v>2.7590716982129515E-3</v>
      </c>
      <c r="B141" s="16">
        <f t="shared" si="89"/>
        <v>1208.952</v>
      </c>
      <c r="C141" s="27">
        <f t="shared" si="90"/>
        <v>49.416077743673256</v>
      </c>
      <c r="D141" s="16">
        <f>[1]Sheet2!$BK$50</f>
        <v>978.59000973000707</v>
      </c>
      <c r="E141" s="16">
        <f t="shared" si="94"/>
        <v>19.3</v>
      </c>
      <c r="F141" s="16">
        <v>39.5</v>
      </c>
      <c r="G141" s="16">
        <v>20.2</v>
      </c>
      <c r="H141" s="16">
        <v>17.5</v>
      </c>
      <c r="I141" s="17">
        <v>0.5625</v>
      </c>
      <c r="T141" s="16">
        <f t="shared" si="91"/>
        <v>2.7590716982129515E-3</v>
      </c>
      <c r="U141" s="16">
        <f t="shared" si="92"/>
        <v>1346.76</v>
      </c>
      <c r="V141" s="27">
        <f t="shared" si="93"/>
        <v>55.048998522744817</v>
      </c>
      <c r="W141" s="16">
        <f>[1]Sheet2!$BK$50</f>
        <v>978.59000973000707</v>
      </c>
      <c r="X141" s="16">
        <f t="shared" si="95"/>
        <v>21.500000000000004</v>
      </c>
      <c r="Y141" s="16">
        <v>41.7</v>
      </c>
      <c r="Z141" s="16">
        <v>20.2</v>
      </c>
      <c r="AA141" s="16">
        <v>17.5</v>
      </c>
      <c r="AB141" s="17">
        <v>0.5625</v>
      </c>
    </row>
    <row r="142" spans="1:44" ht="15.75" thickBot="1" x14ac:dyDescent="0.3">
      <c r="A142" s="16">
        <f t="shared" si="88"/>
        <v>3.2159367529822664E-3</v>
      </c>
      <c r="B142" s="16">
        <f t="shared" si="89"/>
        <v>1190.1599999999999</v>
      </c>
      <c r="C142" s="27">
        <f t="shared" si="90"/>
        <v>51.033057145724989</v>
      </c>
      <c r="D142" s="16">
        <f>[1]Sheet2!$BL$50</f>
        <v>932.85416674254566</v>
      </c>
      <c r="E142" s="16">
        <f t="shared" si="94"/>
        <v>19</v>
      </c>
      <c r="F142" s="16">
        <v>39</v>
      </c>
      <c r="G142" s="16">
        <v>20</v>
      </c>
      <c r="H142" s="16">
        <v>17</v>
      </c>
      <c r="I142" s="17">
        <v>0.60416666666666596</v>
      </c>
      <c r="T142" s="16">
        <f t="shared" si="91"/>
        <v>3.2159367529822664E-3</v>
      </c>
      <c r="U142" s="16">
        <f t="shared" si="92"/>
        <v>1327.9680000000001</v>
      </c>
      <c r="V142" s="27">
        <f t="shared" si="93"/>
        <v>56.942147973124733</v>
      </c>
      <c r="W142" s="16">
        <f>[1]Sheet2!$BL$50</f>
        <v>932.85416674254566</v>
      </c>
      <c r="X142" s="16">
        <f t="shared" si="95"/>
        <v>21.200000000000003</v>
      </c>
      <c r="Y142" s="16">
        <v>41.2</v>
      </c>
      <c r="Z142" s="16">
        <v>20</v>
      </c>
      <c r="AA142" s="16">
        <v>17</v>
      </c>
      <c r="AB142" s="17">
        <v>0.60416666666666596</v>
      </c>
    </row>
    <row r="143" spans="1:44" x14ac:dyDescent="0.25">
      <c r="A143" s="21">
        <f t="shared" si="88"/>
        <v>3.4334822009350991E-3</v>
      </c>
      <c r="B143" s="21">
        <f t="shared" si="89"/>
        <v>1190.1599999999999</v>
      </c>
      <c r="C143" s="39">
        <f t="shared" si="90"/>
        <v>56.364043810550612</v>
      </c>
      <c r="D143" s="21">
        <f>[1]Sheet2!$BM$50</f>
        <v>844.62357172266445</v>
      </c>
      <c r="E143" s="21">
        <f t="shared" si="94"/>
        <v>19</v>
      </c>
      <c r="F143" s="21">
        <v>38.5</v>
      </c>
      <c r="G143" s="21">
        <v>19.5</v>
      </c>
      <c r="H143" s="21">
        <v>16.600000000000001</v>
      </c>
      <c r="I143" s="28">
        <v>0.64583333333333304</v>
      </c>
      <c r="T143" s="21">
        <f t="shared" si="91"/>
        <v>3.4334822009350991E-3</v>
      </c>
      <c r="U143" s="21">
        <f t="shared" si="92"/>
        <v>1327.9680000000001</v>
      </c>
      <c r="V143" s="39">
        <f t="shared" si="93"/>
        <v>62.890406778088071</v>
      </c>
      <c r="W143" s="21">
        <f>[1]Sheet2!$BM$50</f>
        <v>844.62357172266445</v>
      </c>
      <c r="X143" s="21">
        <f t="shared" si="95"/>
        <v>21.200000000000003</v>
      </c>
      <c r="Y143" s="21">
        <v>40.700000000000003</v>
      </c>
      <c r="Z143" s="21">
        <v>19.5</v>
      </c>
      <c r="AA143" s="21">
        <v>16.600000000000001</v>
      </c>
      <c r="AB143" s="28">
        <v>0.64583333333333304</v>
      </c>
    </row>
    <row r="144" spans="1:44" x14ac:dyDescent="0.25">
      <c r="A144" s="25">
        <f t="shared" si="88"/>
        <v>3.6452847254383361E-3</v>
      </c>
      <c r="B144" s="25">
        <f t="shared" si="89"/>
        <v>1190.1599999999999</v>
      </c>
      <c r="C144" s="25">
        <f t="shared" si="90"/>
        <v>61.978172411824119</v>
      </c>
      <c r="D144" s="19">
        <f>[1]Sheet2!$BN$50</f>
        <v>768.1155824291086</v>
      </c>
      <c r="E144" s="25">
        <f t="shared" si="94"/>
        <v>19</v>
      </c>
      <c r="F144" s="25">
        <v>38</v>
      </c>
      <c r="G144" s="25">
        <v>19</v>
      </c>
      <c r="H144" s="25">
        <v>16.2</v>
      </c>
      <c r="I144" s="17">
        <v>0.66666666666666663</v>
      </c>
      <c r="T144" s="25">
        <f t="shared" si="91"/>
        <v>3.6452847254383361E-3</v>
      </c>
      <c r="U144" s="25">
        <f t="shared" si="92"/>
        <v>1321.704</v>
      </c>
      <c r="V144" s="25">
        <f t="shared" si="93"/>
        <v>68.828391467867846</v>
      </c>
      <c r="W144" s="19">
        <f>[1]Sheet2!$BN$50</f>
        <v>768.1155824291086</v>
      </c>
      <c r="X144" s="25">
        <f t="shared" si="95"/>
        <v>21.1</v>
      </c>
      <c r="Y144" s="25">
        <v>40.1</v>
      </c>
      <c r="Z144" s="25">
        <v>19</v>
      </c>
      <c r="AA144" s="25">
        <v>16.2</v>
      </c>
      <c r="AB144" s="17">
        <v>0.66666666666666663</v>
      </c>
    </row>
    <row r="145" spans="1:50" ht="12.75" x14ac:dyDescent="0.2">
      <c r="J145" s="2"/>
      <c r="K145" s="2"/>
      <c r="L145" s="2"/>
      <c r="AC145" s="2"/>
      <c r="AD145" s="2"/>
      <c r="AM145" s="2"/>
      <c r="AN145" s="2"/>
      <c r="AO145" s="2"/>
      <c r="AP145" s="2"/>
    </row>
    <row r="146" spans="1:50" ht="12.75" x14ac:dyDescent="0.2">
      <c r="J146" s="2"/>
      <c r="K146" s="2"/>
      <c r="L146" s="2"/>
      <c r="AC146" s="2"/>
      <c r="AD146" s="2"/>
      <c r="AF146" s="2" t="s">
        <v>78</v>
      </c>
      <c r="AH146" s="5" t="s">
        <v>71</v>
      </c>
      <c r="AM146" s="2"/>
      <c r="AN146" s="2"/>
      <c r="AO146" s="2"/>
      <c r="AP146" s="2"/>
    </row>
    <row r="147" spans="1:50" ht="12.75" x14ac:dyDescent="0.2">
      <c r="J147" s="2"/>
      <c r="K147" s="2"/>
      <c r="L147" s="2"/>
      <c r="AC147" s="2"/>
      <c r="AD147" s="2"/>
      <c r="AM147" s="2"/>
      <c r="AN147" s="2"/>
      <c r="AO147" s="2"/>
      <c r="AP147" s="2"/>
    </row>
    <row r="148" spans="1:50" ht="12.75" x14ac:dyDescent="0.2">
      <c r="J148" s="2"/>
      <c r="K148" s="2"/>
      <c r="L148" s="2"/>
      <c r="AC148" s="2"/>
      <c r="AD148" s="2"/>
      <c r="AM148" s="2"/>
      <c r="AN148" s="2"/>
      <c r="AO148" s="2"/>
      <c r="AP148" s="2"/>
      <c r="AR148" s="231" t="s">
        <v>145</v>
      </c>
    </row>
    <row r="149" spans="1:50" ht="12.75" x14ac:dyDescent="0.2">
      <c r="J149" s="2"/>
      <c r="K149" s="2"/>
      <c r="L149" s="2"/>
      <c r="AC149" s="2"/>
      <c r="AD149" s="2"/>
      <c r="AM149" s="2"/>
      <c r="AN149" s="2"/>
      <c r="AO149" s="2"/>
      <c r="AP149" s="2"/>
    </row>
    <row r="150" spans="1:50" ht="12.75" x14ac:dyDescent="0.2">
      <c r="J150" s="2"/>
      <c r="K150" s="2"/>
      <c r="L150" s="2"/>
      <c r="AC150" s="2"/>
      <c r="AD150" s="2"/>
      <c r="AM150" s="2"/>
      <c r="AN150" s="2"/>
      <c r="AO150" s="2"/>
      <c r="AP150" s="2"/>
    </row>
    <row r="151" spans="1:50" ht="12.75" x14ac:dyDescent="0.2">
      <c r="J151" s="2"/>
      <c r="K151" s="2"/>
      <c r="L151" s="2"/>
      <c r="AC151" s="2"/>
      <c r="AD151" s="2"/>
      <c r="AM151" s="2"/>
      <c r="AN151" s="2"/>
      <c r="AO151" s="2"/>
      <c r="AP151" s="2"/>
    </row>
    <row r="152" spans="1:50" ht="13.5" thickBot="1" x14ac:dyDescent="0.25">
      <c r="J152" s="2"/>
      <c r="K152" s="2"/>
      <c r="L152" s="2"/>
      <c r="N152" s="2" t="s">
        <v>77</v>
      </c>
      <c r="P152" s="5" t="s">
        <v>71</v>
      </c>
      <c r="V152" s="2" t="s">
        <v>78</v>
      </c>
      <c r="W152" s="5" t="s">
        <v>71</v>
      </c>
      <c r="AC152" s="2"/>
      <c r="AD152" s="2"/>
      <c r="AG152" s="487" t="s">
        <v>78</v>
      </c>
      <c r="AH152" s="5" t="s">
        <v>71</v>
      </c>
      <c r="AM152" s="2"/>
      <c r="AN152" s="2"/>
      <c r="AO152" s="2"/>
      <c r="AP152" s="2"/>
    </row>
    <row r="153" spans="1:50" thickBot="1" x14ac:dyDescent="0.3">
      <c r="C153" s="2" t="s">
        <v>77</v>
      </c>
      <c r="D153" s="5" t="s">
        <v>71</v>
      </c>
      <c r="J153" s="2"/>
      <c r="K153" s="2"/>
      <c r="L153" s="2"/>
      <c r="T153" s="54" t="s">
        <v>79</v>
      </c>
      <c r="U153" s="12" t="s">
        <v>84</v>
      </c>
      <c r="V153" s="8" t="s">
        <v>61</v>
      </c>
      <c r="W153" s="10" t="s">
        <v>63</v>
      </c>
      <c r="X153" s="11" t="s">
        <v>59</v>
      </c>
      <c r="Y153" s="11" t="s">
        <v>81</v>
      </c>
      <c r="Z153" s="11" t="s">
        <v>82</v>
      </c>
      <c r="AA153" s="58" t="s">
        <v>83</v>
      </c>
      <c r="AB153" s="19" t="s">
        <v>60</v>
      </c>
      <c r="AC153" s="2"/>
      <c r="AD153" s="2"/>
      <c r="AM153" s="2"/>
      <c r="AN153" s="2"/>
      <c r="AO153" s="2"/>
      <c r="AP153" s="2"/>
    </row>
    <row r="154" spans="1:50" thickBot="1" x14ac:dyDescent="0.3">
      <c r="A154" s="26" t="s">
        <v>79</v>
      </c>
      <c r="B154" s="7" t="s">
        <v>80</v>
      </c>
      <c r="C154" s="8" t="s">
        <v>57</v>
      </c>
      <c r="D154" s="12" t="s">
        <v>63</v>
      </c>
      <c r="E154" s="12" t="s">
        <v>59</v>
      </c>
      <c r="F154" s="12" t="s">
        <v>81</v>
      </c>
      <c r="G154" s="12" t="s">
        <v>82</v>
      </c>
      <c r="H154" s="12" t="s">
        <v>83</v>
      </c>
      <c r="I154" s="12" t="s">
        <v>60</v>
      </c>
      <c r="J154" s="2"/>
      <c r="K154" s="2"/>
      <c r="L154" s="2"/>
      <c r="T154" s="16">
        <f t="shared" ref="T154:T161" si="96">(Z154-AA154)/W154</f>
        <v>2.3558296871866069E-3</v>
      </c>
      <c r="U154" s="16">
        <f t="shared" ref="U154:U161" si="97">0.015*1.16*3600*X154</f>
        <v>1315.4399999999998</v>
      </c>
      <c r="V154" s="27">
        <f t="shared" ref="V154:V161" si="98">U154/(2.5*W154)*100</f>
        <v>53.894827890656508</v>
      </c>
      <c r="W154" s="16">
        <f>[1]Sheet2!$BG$53</f>
        <v>976.30147565833613</v>
      </c>
      <c r="X154" s="16">
        <f>Y154-Z154</f>
        <v>21</v>
      </c>
      <c r="Y154" s="16">
        <v>38</v>
      </c>
      <c r="Z154" s="16">
        <v>17</v>
      </c>
      <c r="AA154" s="16">
        <v>14.7</v>
      </c>
      <c r="AB154" s="17">
        <v>0.39583333333333331</v>
      </c>
      <c r="AC154" s="2"/>
      <c r="AD154" s="2"/>
      <c r="AM154" s="2"/>
      <c r="AN154" s="2"/>
      <c r="AO154" s="2"/>
      <c r="AP154" s="2"/>
    </row>
    <row r="155" spans="1:50" ht="13.5" thickBot="1" x14ac:dyDescent="0.25">
      <c r="A155" s="16">
        <f t="shared" ref="A155:A162" si="99">(G155-H155)/D155</f>
        <v>2.3558296871866069E-3</v>
      </c>
      <c r="B155" s="16">
        <f t="shared" ref="B155:B162" si="100">0.015*1.16*3600*E155</f>
        <v>814.31999999999994</v>
      </c>
      <c r="C155" s="27">
        <f t="shared" ref="C155:C162" si="101">B155/(2.5*D155)*100</f>
        <v>33.363464884692121</v>
      </c>
      <c r="D155" s="16">
        <f>[1]Sheet2!$BG$53</f>
        <v>976.30147565833613</v>
      </c>
      <c r="E155" s="16">
        <f>F155-G155</f>
        <v>13</v>
      </c>
      <c r="F155" s="16">
        <v>30</v>
      </c>
      <c r="G155" s="16">
        <v>17</v>
      </c>
      <c r="H155" s="16">
        <v>14.7</v>
      </c>
      <c r="I155" s="59">
        <v>0.39583333333333331</v>
      </c>
      <c r="J155" s="2"/>
      <c r="K155" s="2"/>
      <c r="L155" s="2"/>
      <c r="T155" s="16">
        <f t="shared" si="96"/>
        <v>2.4981590163410134E-3</v>
      </c>
      <c r="U155" s="16">
        <f t="shared" si="97"/>
        <v>1296.6479999999999</v>
      </c>
      <c r="V155" s="27">
        <f t="shared" si="98"/>
        <v>51.827726275528676</v>
      </c>
      <c r="W155" s="16">
        <f>[1]Sheet2!$BH$53</f>
        <v>1000.7369361385502</v>
      </c>
      <c r="X155" s="16">
        <f t="shared" ref="X155:X161" si="102">Y155-Z155</f>
        <v>20.7</v>
      </c>
      <c r="Y155" s="16">
        <v>39</v>
      </c>
      <c r="Z155" s="16">
        <v>18.3</v>
      </c>
      <c r="AA155" s="16">
        <v>15.8</v>
      </c>
      <c r="AB155" s="17">
        <v>0.4375</v>
      </c>
      <c r="AC155" s="2"/>
      <c r="AD155" s="2"/>
      <c r="AM155" s="2"/>
      <c r="AN155" s="2"/>
      <c r="AO155" s="2"/>
      <c r="AP155" s="2"/>
      <c r="AX155" s="231"/>
    </row>
    <row r="156" spans="1:50" ht="13.5" thickBot="1" x14ac:dyDescent="0.25">
      <c r="A156" s="16">
        <f t="shared" si="99"/>
        <v>2.4981590163410134E-3</v>
      </c>
      <c r="B156" s="16">
        <f t="shared" si="100"/>
        <v>858.16799999999989</v>
      </c>
      <c r="C156" s="27">
        <f t="shared" si="101"/>
        <v>34.301442027765354</v>
      </c>
      <c r="D156" s="16">
        <f>[1]Sheet2!$BH$53</f>
        <v>1000.7369361385502</v>
      </c>
      <c r="E156" s="16">
        <f t="shared" ref="E156:E162" si="103">F156-G156</f>
        <v>13.7</v>
      </c>
      <c r="F156" s="16">
        <v>32</v>
      </c>
      <c r="G156" s="16">
        <v>18.3</v>
      </c>
      <c r="H156" s="16">
        <v>15.8</v>
      </c>
      <c r="I156" s="17">
        <v>0.4375</v>
      </c>
      <c r="J156" s="2"/>
      <c r="K156" s="2"/>
      <c r="L156" s="2"/>
      <c r="T156" s="16">
        <f t="shared" si="96"/>
        <v>3.0729604594408955E-3</v>
      </c>
      <c r="U156" s="16">
        <f t="shared" si="97"/>
        <v>1284.1199999999999</v>
      </c>
      <c r="V156" s="27">
        <f t="shared" si="98"/>
        <v>50.916774002286978</v>
      </c>
      <c r="W156" s="16">
        <f>[1]Sheet2!$BI$53</f>
        <v>1008.7991827151676</v>
      </c>
      <c r="X156" s="16">
        <f t="shared" si="102"/>
        <v>20.5</v>
      </c>
      <c r="Y156" s="16">
        <v>40.5</v>
      </c>
      <c r="Z156" s="16">
        <v>20</v>
      </c>
      <c r="AA156" s="16">
        <v>16.899999999999999</v>
      </c>
      <c r="AB156" s="17">
        <v>0.47916666666666669</v>
      </c>
      <c r="AC156" s="2"/>
      <c r="AD156" s="2"/>
      <c r="AM156" s="2"/>
      <c r="AN156" s="2"/>
      <c r="AO156" s="2"/>
      <c r="AP156" s="2"/>
    </row>
    <row r="157" spans="1:50" ht="13.5" thickBot="1" x14ac:dyDescent="0.25">
      <c r="A157" s="16">
        <f t="shared" si="99"/>
        <v>3.0729604594408955E-3</v>
      </c>
      <c r="B157" s="16">
        <f t="shared" si="100"/>
        <v>876.95999999999992</v>
      </c>
      <c r="C157" s="27">
        <f t="shared" si="101"/>
        <v>34.772431025952081</v>
      </c>
      <c r="D157" s="16">
        <f>[1]Sheet2!$BI$53</f>
        <v>1008.7991827151676</v>
      </c>
      <c r="E157" s="16">
        <f t="shared" si="103"/>
        <v>14</v>
      </c>
      <c r="F157" s="16">
        <v>34</v>
      </c>
      <c r="G157" s="16">
        <v>20</v>
      </c>
      <c r="H157" s="16">
        <v>16.899999999999999</v>
      </c>
      <c r="I157" s="17">
        <v>0.47916666666666669</v>
      </c>
      <c r="J157" s="2"/>
      <c r="K157" s="2"/>
      <c r="L157" s="2"/>
      <c r="T157" s="16">
        <f t="shared" si="96"/>
        <v>4.8373345299570344E-3</v>
      </c>
      <c r="U157" s="16">
        <f t="shared" si="97"/>
        <v>1202.6879999999999</v>
      </c>
      <c r="V157" s="27">
        <f t="shared" si="98"/>
        <v>47.98189023641207</v>
      </c>
      <c r="W157" s="16">
        <f>[1]Sheet2!$BJ$53</f>
        <v>1002.6182745817001</v>
      </c>
      <c r="X157" s="16">
        <f t="shared" si="102"/>
        <v>19.2</v>
      </c>
      <c r="Y157" s="16">
        <v>42</v>
      </c>
      <c r="Z157" s="16">
        <v>22.8</v>
      </c>
      <c r="AA157" s="16">
        <v>17.95</v>
      </c>
      <c r="AB157" s="17">
        <v>0.52083333333333337</v>
      </c>
      <c r="AC157" s="2"/>
      <c r="AD157" s="2"/>
      <c r="AM157" s="2"/>
      <c r="AN157" s="2"/>
      <c r="AO157" s="2"/>
      <c r="AP157" s="2"/>
    </row>
    <row r="158" spans="1:50" ht="13.5" thickBot="1" x14ac:dyDescent="0.25">
      <c r="A158" s="16">
        <f t="shared" si="99"/>
        <v>4.8373345299570344E-3</v>
      </c>
      <c r="B158" s="16">
        <f t="shared" si="100"/>
        <v>952.12799999999982</v>
      </c>
      <c r="C158" s="27">
        <f t="shared" si="101"/>
        <v>37.985663103826219</v>
      </c>
      <c r="D158" s="16">
        <f>[1]Sheet2!$BJ$53</f>
        <v>1002.6182745817001</v>
      </c>
      <c r="E158" s="16">
        <f t="shared" si="103"/>
        <v>15.2</v>
      </c>
      <c r="F158" s="16">
        <v>38</v>
      </c>
      <c r="G158" s="16">
        <v>22.8</v>
      </c>
      <c r="H158" s="16">
        <v>17.95</v>
      </c>
      <c r="I158" s="17">
        <v>0.52083333333333337</v>
      </c>
      <c r="J158" s="2"/>
      <c r="K158" s="2"/>
      <c r="L158" s="2"/>
      <c r="T158" s="16">
        <f t="shared" si="96"/>
        <v>4.9970585952788023E-3</v>
      </c>
      <c r="U158" s="16">
        <f t="shared" si="97"/>
        <v>1202.6879999999999</v>
      </c>
      <c r="V158" s="27">
        <f t="shared" si="98"/>
        <v>49.060427819091174</v>
      </c>
      <c r="W158" s="16">
        <f>[1]Sheet2!$BK$53</f>
        <v>980.57685467796989</v>
      </c>
      <c r="X158" s="16">
        <f t="shared" si="102"/>
        <v>19.2</v>
      </c>
      <c r="Y158" s="16">
        <v>41.5</v>
      </c>
      <c r="Z158" s="16">
        <v>22.3</v>
      </c>
      <c r="AA158" s="16">
        <v>17.399999999999999</v>
      </c>
      <c r="AB158" s="17">
        <v>0.5625</v>
      </c>
      <c r="AC158" s="2"/>
      <c r="AD158" s="2"/>
      <c r="AM158" s="2"/>
      <c r="AN158" s="2"/>
      <c r="AO158" s="2"/>
      <c r="AP158" s="2"/>
    </row>
    <row r="159" spans="1:50" ht="13.5" thickBot="1" x14ac:dyDescent="0.25">
      <c r="A159" s="16">
        <f t="shared" si="99"/>
        <v>4.9970585952788023E-3</v>
      </c>
      <c r="B159" s="16">
        <f t="shared" si="100"/>
        <v>920.80799999999988</v>
      </c>
      <c r="C159" s="27">
        <f t="shared" si="101"/>
        <v>37.561890048991678</v>
      </c>
      <c r="D159" s="16">
        <f>[1]Sheet2!$BK$53</f>
        <v>980.57685467796989</v>
      </c>
      <c r="E159" s="16">
        <f t="shared" si="103"/>
        <v>14.7</v>
      </c>
      <c r="F159" s="16">
        <v>37</v>
      </c>
      <c r="G159" s="16">
        <v>22.3</v>
      </c>
      <c r="H159" s="16">
        <v>17.399999999999999</v>
      </c>
      <c r="I159" s="17">
        <v>0.5625</v>
      </c>
      <c r="J159" s="2"/>
      <c r="K159" s="2"/>
      <c r="L159" s="2"/>
      <c r="T159" s="16">
        <f t="shared" si="96"/>
        <v>5.3418184883822113E-3</v>
      </c>
      <c r="U159" s="16">
        <f t="shared" si="97"/>
        <v>1215.2159999999999</v>
      </c>
      <c r="V159" s="27">
        <f t="shared" si="98"/>
        <v>51.931706369423011</v>
      </c>
      <c r="W159" s="16">
        <f>[1]Sheet2!$BL$53</f>
        <v>936.01083804595316</v>
      </c>
      <c r="X159" s="16">
        <f t="shared" si="102"/>
        <v>19.399999999999999</v>
      </c>
      <c r="Y159" s="16">
        <v>41</v>
      </c>
      <c r="Z159" s="16">
        <v>21.6</v>
      </c>
      <c r="AA159" s="16">
        <v>16.600000000000001</v>
      </c>
      <c r="AB159" s="17">
        <v>0.60416666666666596</v>
      </c>
      <c r="AC159" s="2"/>
      <c r="AD159" s="2"/>
      <c r="AF159" s="2" t="s">
        <v>78</v>
      </c>
      <c r="AH159" s="5" t="s">
        <v>72</v>
      </c>
      <c r="AM159" s="2"/>
      <c r="AN159" s="2"/>
      <c r="AO159" s="2"/>
      <c r="AP159" s="2"/>
    </row>
    <row r="160" spans="1:50" ht="13.5" thickBot="1" x14ac:dyDescent="0.25">
      <c r="A160" s="16">
        <f t="shared" si="99"/>
        <v>5.3418184883822113E-3</v>
      </c>
      <c r="B160" s="16">
        <f t="shared" si="100"/>
        <v>933.33599999999979</v>
      </c>
      <c r="C160" s="27">
        <f t="shared" si="101"/>
        <v>39.885692005381593</v>
      </c>
      <c r="D160" s="16">
        <f>[1]Sheet2!$BL$53</f>
        <v>936.01083804595316</v>
      </c>
      <c r="E160" s="16">
        <f t="shared" si="103"/>
        <v>14.899999999999999</v>
      </c>
      <c r="F160" s="16">
        <v>36.5</v>
      </c>
      <c r="G160" s="16">
        <v>21.6</v>
      </c>
      <c r="H160" s="16">
        <v>16.600000000000001</v>
      </c>
      <c r="I160" s="17">
        <v>0.60416666666666596</v>
      </c>
      <c r="J160" s="2"/>
      <c r="K160" s="2"/>
      <c r="L160" s="2"/>
      <c r="T160" s="16">
        <f t="shared" si="96"/>
        <v>5.4102762683861834E-3</v>
      </c>
      <c r="U160" s="21">
        <f t="shared" si="97"/>
        <v>1227.7439999999999</v>
      </c>
      <c r="V160" s="27">
        <f t="shared" si="98"/>
        <v>57.760297624813248</v>
      </c>
      <c r="W160" s="16">
        <f>[1]Sheet2!$BM$53</f>
        <v>850.2338460753175</v>
      </c>
      <c r="X160" s="21">
        <f t="shared" si="102"/>
        <v>19.600000000000001</v>
      </c>
      <c r="Y160" s="21">
        <v>40.6</v>
      </c>
      <c r="Z160" s="21">
        <v>21</v>
      </c>
      <c r="AA160" s="21">
        <v>16.399999999999999</v>
      </c>
      <c r="AB160" s="28">
        <v>0.64583333333333304</v>
      </c>
      <c r="AC160" s="2"/>
      <c r="AD160" s="2"/>
      <c r="AM160" s="2"/>
      <c r="AN160" s="2"/>
      <c r="AO160" s="2"/>
      <c r="AP160" s="2"/>
    </row>
    <row r="161" spans="1:44" ht="13.5" thickBot="1" x14ac:dyDescent="0.25">
      <c r="A161" s="16">
        <f t="shared" si="99"/>
        <v>5.4102762683861834E-3</v>
      </c>
      <c r="B161" s="21">
        <f t="shared" si="100"/>
        <v>939.59999999999991</v>
      </c>
      <c r="C161" s="27">
        <f t="shared" si="101"/>
        <v>44.204309406744834</v>
      </c>
      <c r="D161" s="16">
        <f>[1]Sheet2!$BM$53</f>
        <v>850.2338460753175</v>
      </c>
      <c r="E161" s="21">
        <f t="shared" si="103"/>
        <v>15</v>
      </c>
      <c r="F161" s="21">
        <v>36</v>
      </c>
      <c r="G161" s="21">
        <v>21</v>
      </c>
      <c r="H161" s="21">
        <v>16.399999999999999</v>
      </c>
      <c r="I161" s="28">
        <v>0.64583333333333304</v>
      </c>
      <c r="J161" s="2"/>
      <c r="K161" s="2"/>
      <c r="L161" s="2"/>
      <c r="T161" s="16">
        <f t="shared" si="96"/>
        <v>5.5391527136608911E-3</v>
      </c>
      <c r="U161" s="25">
        <f t="shared" si="97"/>
        <v>1234.0079999999998</v>
      </c>
      <c r="V161" s="27">
        <f t="shared" si="98"/>
        <v>63.584732668644165</v>
      </c>
      <c r="W161" s="16">
        <f>[1]Sheet2!$BN$53</f>
        <v>776.29201112205487</v>
      </c>
      <c r="X161" s="25">
        <f t="shared" si="102"/>
        <v>19.7</v>
      </c>
      <c r="Y161" s="25">
        <v>40</v>
      </c>
      <c r="Z161" s="25">
        <v>20.3</v>
      </c>
      <c r="AA161" s="25">
        <v>16</v>
      </c>
      <c r="AB161" s="17">
        <v>0.66666666666666663</v>
      </c>
      <c r="AC161" s="2"/>
      <c r="AD161" s="2"/>
      <c r="AM161" s="2"/>
      <c r="AN161" s="2"/>
      <c r="AO161" s="2"/>
      <c r="AP161" s="2"/>
    </row>
    <row r="162" spans="1:44" ht="13.5" thickBot="1" x14ac:dyDescent="0.25">
      <c r="A162" s="16">
        <f t="shared" si="99"/>
        <v>5.5391527136608911E-3</v>
      </c>
      <c r="B162" s="25">
        <f t="shared" si="100"/>
        <v>952.12799999999982</v>
      </c>
      <c r="C162" s="27">
        <f t="shared" si="101"/>
        <v>49.060301348395491</v>
      </c>
      <c r="D162" s="16">
        <f>[1]Sheet2!$BN$53</f>
        <v>776.29201112205487</v>
      </c>
      <c r="E162" s="25">
        <f t="shared" si="103"/>
        <v>15.2</v>
      </c>
      <c r="F162" s="25">
        <v>35.5</v>
      </c>
      <c r="G162" s="25">
        <v>20.3</v>
      </c>
      <c r="H162" s="25">
        <v>16</v>
      </c>
      <c r="I162" s="17">
        <v>0.66666666666666663</v>
      </c>
      <c r="J162" s="2"/>
      <c r="K162" s="2"/>
      <c r="L162" s="2"/>
      <c r="AC162" s="2"/>
      <c r="AD162" s="2"/>
      <c r="AM162" s="2"/>
      <c r="AN162" s="2"/>
      <c r="AO162" s="2"/>
      <c r="AP162" s="2"/>
    </row>
    <row r="163" spans="1:44" ht="12.75" x14ac:dyDescent="0.2">
      <c r="J163" s="2"/>
      <c r="K163" s="2"/>
      <c r="L163" s="2"/>
      <c r="AC163" s="2"/>
      <c r="AD163" s="2"/>
      <c r="AM163" s="2"/>
      <c r="AN163" s="2"/>
      <c r="AO163" s="2"/>
      <c r="AP163" s="2"/>
    </row>
    <row r="164" spans="1:44" ht="12.75" x14ac:dyDescent="0.2">
      <c r="J164" s="2"/>
      <c r="K164" s="2"/>
      <c r="L164" s="2"/>
      <c r="AC164" s="2"/>
      <c r="AD164" s="2"/>
      <c r="AM164" s="2"/>
      <c r="AN164" s="2"/>
      <c r="AO164" s="2"/>
      <c r="AP164" s="2"/>
    </row>
    <row r="165" spans="1:44" ht="12.75" x14ac:dyDescent="0.2">
      <c r="J165" s="2"/>
      <c r="K165" s="2"/>
      <c r="L165" s="2"/>
      <c r="M165" s="2" t="s">
        <v>77</v>
      </c>
      <c r="O165" s="5" t="s">
        <v>72</v>
      </c>
      <c r="AC165" s="2"/>
      <c r="AD165" s="2"/>
      <c r="AM165" s="2"/>
      <c r="AN165" s="2"/>
      <c r="AO165" s="2"/>
      <c r="AP165" s="2"/>
      <c r="AR165" s="232" t="s">
        <v>144</v>
      </c>
    </row>
    <row r="166" spans="1:44" ht="13.5" thickBot="1" x14ac:dyDescent="0.25">
      <c r="B166" s="2" t="s">
        <v>77</v>
      </c>
      <c r="C166" s="5" t="s">
        <v>72</v>
      </c>
      <c r="J166" s="2"/>
      <c r="K166" s="2"/>
      <c r="L166" s="2"/>
      <c r="V166" s="2" t="s">
        <v>78</v>
      </c>
      <c r="W166" s="5" t="s">
        <v>72</v>
      </c>
      <c r="AC166" s="2"/>
      <c r="AD166" s="2"/>
      <c r="AG166" s="487" t="s">
        <v>78</v>
      </c>
      <c r="AH166" s="5" t="s">
        <v>72</v>
      </c>
      <c r="AM166" s="2"/>
      <c r="AN166" s="2"/>
      <c r="AO166" s="2"/>
      <c r="AP166" s="2"/>
    </row>
    <row r="167" spans="1:44" thickBot="1" x14ac:dyDescent="0.3">
      <c r="A167" s="54" t="s">
        <v>79</v>
      </c>
      <c r="B167" s="7" t="s">
        <v>80</v>
      </c>
      <c r="C167" s="8" t="s">
        <v>57</v>
      </c>
      <c r="D167" s="10" t="s">
        <v>63</v>
      </c>
      <c r="E167" s="11" t="s">
        <v>59</v>
      </c>
      <c r="F167" s="11" t="s">
        <v>81</v>
      </c>
      <c r="G167" s="11" t="s">
        <v>82</v>
      </c>
      <c r="H167" s="11" t="s">
        <v>83</v>
      </c>
      <c r="I167" s="12" t="s">
        <v>60</v>
      </c>
      <c r="J167" s="2"/>
      <c r="K167" s="2"/>
      <c r="L167" s="2"/>
      <c r="T167" s="54" t="s">
        <v>79</v>
      </c>
      <c r="U167" s="12" t="s">
        <v>84</v>
      </c>
      <c r="V167" s="8" t="s">
        <v>61</v>
      </c>
      <c r="W167" s="10" t="s">
        <v>63</v>
      </c>
      <c r="X167" s="11" t="s">
        <v>59</v>
      </c>
      <c r="Y167" s="11" t="s">
        <v>81</v>
      </c>
      <c r="Z167" s="11" t="s">
        <v>82</v>
      </c>
      <c r="AA167" s="11" t="s">
        <v>83</v>
      </c>
      <c r="AB167" s="12" t="s">
        <v>60</v>
      </c>
      <c r="AC167" s="2"/>
      <c r="AD167" s="2"/>
      <c r="AM167" s="2"/>
      <c r="AN167" s="2"/>
      <c r="AO167" s="2"/>
      <c r="AP167" s="2"/>
    </row>
    <row r="168" spans="1:44" ht="13.5" thickBot="1" x14ac:dyDescent="0.25">
      <c r="A168" s="16">
        <f t="shared" ref="A168:A175" si="104">(G168-H168)/D168</f>
        <v>1.0242737770376549E-3</v>
      </c>
      <c r="B168" s="16">
        <f t="shared" ref="B168:B175" si="105">0.015*1.16*3600*E168</f>
        <v>1190.1599999999999</v>
      </c>
      <c r="C168" s="27">
        <f t="shared" ref="C168:C175" si="106">B168/(2.5*D168)*100</f>
        <v>48.761987139165406</v>
      </c>
      <c r="D168" s="16">
        <f>[1]Sheet2!$BG$55</f>
        <v>976.30147565833613</v>
      </c>
      <c r="E168" s="16">
        <f>F168-G168</f>
        <v>19</v>
      </c>
      <c r="F168" s="16">
        <v>33</v>
      </c>
      <c r="G168" s="16">
        <v>14</v>
      </c>
      <c r="H168" s="16">
        <v>13</v>
      </c>
      <c r="I168" s="17">
        <v>0.39583333333333331</v>
      </c>
      <c r="J168" s="2"/>
      <c r="K168" s="2"/>
      <c r="L168" s="2"/>
      <c r="T168" s="16">
        <f t="shared" ref="T168:T175" si="107">(Z168-AA168)/W168</f>
        <v>1.0242737770376549E-3</v>
      </c>
      <c r="U168" s="16">
        <f t="shared" ref="U168:U175" si="108">0.015*1.16*3600*X168</f>
        <v>1597.32</v>
      </c>
      <c r="V168" s="27">
        <f t="shared" ref="V168:V175" si="109">U168/(2.5*W168)*100</f>
        <v>65.443719581511473</v>
      </c>
      <c r="W168" s="16">
        <f>[1]Sheet2!$BG$55</f>
        <v>976.30147565833613</v>
      </c>
      <c r="X168" s="16">
        <f>Y168-Z168</f>
        <v>25.5</v>
      </c>
      <c r="Y168" s="16">
        <v>39.5</v>
      </c>
      <c r="Z168" s="16">
        <v>14</v>
      </c>
      <c r="AA168" s="16">
        <v>13</v>
      </c>
      <c r="AB168" s="17">
        <v>0.39583333333333331</v>
      </c>
      <c r="AC168" s="2"/>
      <c r="AD168" s="2"/>
      <c r="AM168" s="2"/>
      <c r="AN168" s="2"/>
      <c r="AO168" s="2"/>
      <c r="AP168" s="2"/>
    </row>
    <row r="169" spans="1:44" ht="13.5" thickBot="1" x14ac:dyDescent="0.25">
      <c r="A169" s="16">
        <f t="shared" si="104"/>
        <v>1.9985272130728106E-3</v>
      </c>
      <c r="B169" s="16">
        <f t="shared" si="105"/>
        <v>1190.1599999999999</v>
      </c>
      <c r="C169" s="27">
        <f t="shared" si="106"/>
        <v>47.571342958214721</v>
      </c>
      <c r="D169" s="16">
        <f>[1]Sheet2!$BH$55</f>
        <v>1000.7369361385502</v>
      </c>
      <c r="E169" s="16">
        <f t="shared" ref="E169:E175" si="110">F169-G169</f>
        <v>19</v>
      </c>
      <c r="F169" s="16">
        <v>35</v>
      </c>
      <c r="G169" s="16">
        <v>16</v>
      </c>
      <c r="H169" s="16">
        <v>14</v>
      </c>
      <c r="I169" s="17">
        <v>0.4375</v>
      </c>
      <c r="J169" s="2"/>
      <c r="K169" s="2"/>
      <c r="L169" s="2"/>
      <c r="T169" s="16">
        <f t="shared" si="107"/>
        <v>1.9985272130728106E-3</v>
      </c>
      <c r="U169" s="16">
        <f t="shared" si="108"/>
        <v>1547.2080000000001</v>
      </c>
      <c r="V169" s="27">
        <f t="shared" si="109"/>
        <v>61.842745845679147</v>
      </c>
      <c r="W169" s="16">
        <f>[1]Sheet2!$BH$55</f>
        <v>1000.7369361385502</v>
      </c>
      <c r="X169" s="16">
        <f t="shared" ref="X169:X175" si="111">Y169-Z169</f>
        <v>24.700000000000003</v>
      </c>
      <c r="Y169" s="16">
        <v>40.700000000000003</v>
      </c>
      <c r="Z169" s="16">
        <v>16</v>
      </c>
      <c r="AA169" s="16">
        <v>14</v>
      </c>
      <c r="AB169" s="17">
        <v>0.4375</v>
      </c>
      <c r="AC169" s="2"/>
      <c r="AD169" s="2"/>
      <c r="AM169" s="2"/>
      <c r="AN169" s="2"/>
      <c r="AO169" s="2"/>
      <c r="AP169" s="2"/>
    </row>
    <row r="170" spans="1:44" ht="13.5" thickBot="1" x14ac:dyDescent="0.25">
      <c r="A170" s="16">
        <f t="shared" si="104"/>
        <v>2.9738327026847364E-3</v>
      </c>
      <c r="B170" s="16">
        <f t="shared" si="105"/>
        <v>1221.4799999999998</v>
      </c>
      <c r="C170" s="27">
        <f t="shared" si="106"/>
        <v>48.433028929004678</v>
      </c>
      <c r="D170" s="16">
        <f>[1]Sheet2!$BI$55</f>
        <v>1008.7991827151676</v>
      </c>
      <c r="E170" s="16">
        <f t="shared" si="110"/>
        <v>19.5</v>
      </c>
      <c r="F170" s="16">
        <v>37.5</v>
      </c>
      <c r="G170" s="16">
        <v>18</v>
      </c>
      <c r="H170" s="16">
        <v>15</v>
      </c>
      <c r="I170" s="17">
        <v>0.47916666666666669</v>
      </c>
      <c r="J170" s="2"/>
      <c r="K170" s="2"/>
      <c r="L170" s="2"/>
      <c r="T170" s="16">
        <f t="shared" si="107"/>
        <v>2.9738327026847364E-3</v>
      </c>
      <c r="U170" s="16">
        <f t="shared" si="108"/>
        <v>1503.36</v>
      </c>
      <c r="V170" s="27">
        <f t="shared" si="109"/>
        <v>59.609881758774996</v>
      </c>
      <c r="W170" s="16">
        <f>[1]Sheet2!$BI$55</f>
        <v>1008.7991827151676</v>
      </c>
      <c r="X170" s="16">
        <f t="shared" si="111"/>
        <v>24</v>
      </c>
      <c r="Y170" s="16">
        <v>42</v>
      </c>
      <c r="Z170" s="16">
        <v>18</v>
      </c>
      <c r="AA170" s="16">
        <v>15</v>
      </c>
      <c r="AB170" s="17">
        <v>0.47916666666666669</v>
      </c>
      <c r="AC170" s="2"/>
      <c r="AD170" s="2"/>
      <c r="AM170" s="2"/>
      <c r="AN170" s="2"/>
      <c r="AO170" s="2"/>
      <c r="AP170" s="2"/>
    </row>
    <row r="171" spans="1:44" ht="13.5" thickBot="1" x14ac:dyDescent="0.25">
      <c r="A171" s="16">
        <f t="shared" si="104"/>
        <v>5.9843313772664332E-3</v>
      </c>
      <c r="B171" s="16">
        <f t="shared" si="105"/>
        <v>1064.8799999999999</v>
      </c>
      <c r="C171" s="27">
        <f t="shared" si="106"/>
        <v>42.483965313489861</v>
      </c>
      <c r="D171" s="16">
        <f>[1]Sheet2!$BJ$55</f>
        <v>1002.6182745817001</v>
      </c>
      <c r="E171" s="16">
        <f t="shared" si="110"/>
        <v>17</v>
      </c>
      <c r="F171" s="16">
        <v>40</v>
      </c>
      <c r="G171" s="16">
        <v>23</v>
      </c>
      <c r="H171" s="16">
        <v>17</v>
      </c>
      <c r="I171" s="17">
        <v>0.52083333333333337</v>
      </c>
      <c r="J171" s="2"/>
      <c r="K171" s="2"/>
      <c r="L171" s="2"/>
      <c r="T171" s="16">
        <f t="shared" si="107"/>
        <v>5.9843313772664332E-3</v>
      </c>
      <c r="U171" s="16">
        <f t="shared" si="108"/>
        <v>1284.1199999999999</v>
      </c>
      <c r="V171" s="27">
        <f t="shared" si="109"/>
        <v>51.230664054502469</v>
      </c>
      <c r="W171" s="16">
        <f>[1]Sheet2!$BJ$55</f>
        <v>1002.6182745817001</v>
      </c>
      <c r="X171" s="16">
        <f t="shared" si="111"/>
        <v>20.5</v>
      </c>
      <c r="Y171" s="16">
        <v>43.5</v>
      </c>
      <c r="Z171" s="16">
        <v>23</v>
      </c>
      <c r="AA171" s="16">
        <v>17</v>
      </c>
      <c r="AB171" s="17">
        <v>0.52083333333333337</v>
      </c>
      <c r="AC171" s="2"/>
      <c r="AD171" s="2"/>
      <c r="AM171" s="2"/>
      <c r="AN171" s="2"/>
      <c r="AO171" s="2"/>
      <c r="AP171" s="2"/>
    </row>
    <row r="172" spans="1:44" ht="13.5" thickBot="1" x14ac:dyDescent="0.25">
      <c r="A172" s="16">
        <f t="shared" si="104"/>
        <v>6.1188472595250613E-3</v>
      </c>
      <c r="B172" s="16">
        <f t="shared" si="105"/>
        <v>1064.8799999999999</v>
      </c>
      <c r="C172" s="27">
        <f t="shared" si="106"/>
        <v>43.438920464820313</v>
      </c>
      <c r="D172" s="16">
        <f>[1]Sheet2!$BK$55</f>
        <v>980.57685467796989</v>
      </c>
      <c r="E172" s="16">
        <f t="shared" si="110"/>
        <v>17</v>
      </c>
      <c r="F172" s="16">
        <v>39</v>
      </c>
      <c r="G172" s="16">
        <v>22</v>
      </c>
      <c r="H172" s="16">
        <v>16</v>
      </c>
      <c r="I172" s="17">
        <v>0.5625</v>
      </c>
      <c r="J172" s="2"/>
      <c r="K172" s="2"/>
      <c r="L172" s="2"/>
      <c r="T172" s="16">
        <f t="shared" si="107"/>
        <v>6.1188472595250613E-3</v>
      </c>
      <c r="U172" s="16">
        <f t="shared" si="108"/>
        <v>1315.4399999999998</v>
      </c>
      <c r="V172" s="27">
        <f t="shared" si="109"/>
        <v>53.659842927130974</v>
      </c>
      <c r="W172" s="16">
        <f>[1]Sheet2!$BK$55</f>
        <v>980.57685467796989</v>
      </c>
      <c r="X172" s="16">
        <f t="shared" si="111"/>
        <v>21</v>
      </c>
      <c r="Y172" s="16">
        <v>43</v>
      </c>
      <c r="Z172" s="16">
        <v>22</v>
      </c>
      <c r="AA172" s="16">
        <v>16</v>
      </c>
      <c r="AB172" s="17">
        <v>0.5625</v>
      </c>
      <c r="AC172" s="2"/>
      <c r="AD172" s="2"/>
      <c r="AM172" s="2"/>
      <c r="AN172" s="2"/>
      <c r="AO172" s="2"/>
      <c r="AP172" s="2"/>
    </row>
    <row r="173" spans="1:44" ht="13.5" thickBot="1" x14ac:dyDescent="0.25">
      <c r="A173" s="16">
        <f t="shared" si="104"/>
        <v>6.4101821860586532E-3</v>
      </c>
      <c r="B173" s="16">
        <f t="shared" si="105"/>
        <v>1096.1999999999998</v>
      </c>
      <c r="C173" s="27">
        <f t="shared" si="106"/>
        <v>46.845611415716633</v>
      </c>
      <c r="D173" s="16">
        <f>[1]Sheet2!$BL$55</f>
        <v>936.01083804595316</v>
      </c>
      <c r="E173" s="21">
        <f t="shared" si="110"/>
        <v>17.5</v>
      </c>
      <c r="F173" s="16">
        <v>38.5</v>
      </c>
      <c r="G173" s="16">
        <v>21</v>
      </c>
      <c r="H173" s="16">
        <v>15</v>
      </c>
      <c r="I173" s="17">
        <v>0.60416666666666596</v>
      </c>
      <c r="J173" s="2"/>
      <c r="K173" s="2"/>
      <c r="L173" s="2"/>
      <c r="T173" s="16">
        <f t="shared" si="107"/>
        <v>6.4101821860586532E-3</v>
      </c>
      <c r="U173" s="16">
        <f t="shared" si="108"/>
        <v>1334.2319999999997</v>
      </c>
      <c r="V173" s="27">
        <f t="shared" si="109"/>
        <v>57.01780132312939</v>
      </c>
      <c r="W173" s="16">
        <f>[1]Sheet2!$BL$55</f>
        <v>936.01083804595316</v>
      </c>
      <c r="X173" s="21">
        <f t="shared" si="111"/>
        <v>21.299999999999997</v>
      </c>
      <c r="Y173" s="16">
        <v>42.3</v>
      </c>
      <c r="Z173" s="16">
        <v>21</v>
      </c>
      <c r="AA173" s="16">
        <v>15</v>
      </c>
      <c r="AB173" s="17">
        <v>0.60416666666666596</v>
      </c>
      <c r="AC173" s="2"/>
      <c r="AD173" s="2"/>
      <c r="AM173" s="2"/>
      <c r="AN173" s="2"/>
      <c r="AO173" s="2"/>
      <c r="AP173" s="2"/>
    </row>
    <row r="174" spans="1:44" ht="13.5" thickBot="1" x14ac:dyDescent="0.25">
      <c r="A174" s="21">
        <f t="shared" si="104"/>
        <v>6.4688085817660871E-3</v>
      </c>
      <c r="B174" s="21">
        <f t="shared" si="105"/>
        <v>1127.52</v>
      </c>
      <c r="C174" s="39">
        <f t="shared" si="106"/>
        <v>53.045171288093805</v>
      </c>
      <c r="D174" s="16">
        <f>[1]Sheet2!$BM$55</f>
        <v>850.2338460753175</v>
      </c>
      <c r="E174" s="19">
        <f t="shared" si="110"/>
        <v>18</v>
      </c>
      <c r="F174" s="18">
        <v>38</v>
      </c>
      <c r="G174" s="21">
        <v>20</v>
      </c>
      <c r="H174" s="16">
        <v>14.5</v>
      </c>
      <c r="I174" s="17">
        <v>0.64583333333333304</v>
      </c>
      <c r="J174" s="2"/>
      <c r="K174" s="2"/>
      <c r="L174" s="2"/>
      <c r="T174" s="21">
        <f t="shared" si="107"/>
        <v>6.4688085817660871E-3</v>
      </c>
      <c r="U174" s="21">
        <f t="shared" si="108"/>
        <v>1365.5519999999997</v>
      </c>
      <c r="V174" s="39">
        <f t="shared" si="109"/>
        <v>64.243596337802472</v>
      </c>
      <c r="W174" s="16">
        <f>[1]Sheet2!$BM$55</f>
        <v>850.2338460753175</v>
      </c>
      <c r="X174" s="19">
        <f t="shared" si="111"/>
        <v>21.799999999999997</v>
      </c>
      <c r="Y174" s="18">
        <v>41.8</v>
      </c>
      <c r="Z174" s="21">
        <v>20</v>
      </c>
      <c r="AA174" s="16">
        <v>14.5</v>
      </c>
      <c r="AB174" s="17">
        <v>0.64583333333333304</v>
      </c>
      <c r="AC174" s="2"/>
      <c r="AD174" s="2"/>
      <c r="AM174" s="2"/>
      <c r="AN174" s="2"/>
      <c r="AO174" s="2"/>
      <c r="AP174" s="2"/>
    </row>
    <row r="175" spans="1:44" ht="13.5" thickBot="1" x14ac:dyDescent="0.25">
      <c r="A175" s="16">
        <f t="shared" si="104"/>
        <v>6.4408752484428951E-3</v>
      </c>
      <c r="B175" s="16">
        <f t="shared" si="105"/>
        <v>1158.8399999999999</v>
      </c>
      <c r="C175" s="27">
        <f t="shared" si="106"/>
        <v>59.711550983244521</v>
      </c>
      <c r="D175" s="16">
        <f>[1]Sheet2!$BN$55</f>
        <v>776.29201112205487</v>
      </c>
      <c r="E175" s="19">
        <f t="shared" si="110"/>
        <v>18.5</v>
      </c>
      <c r="F175" s="24">
        <v>37.5</v>
      </c>
      <c r="G175" s="25">
        <v>19</v>
      </c>
      <c r="H175" s="16">
        <v>14</v>
      </c>
      <c r="I175" s="17">
        <v>0.66666666666666663</v>
      </c>
      <c r="J175" s="2"/>
      <c r="K175" s="2"/>
      <c r="L175" s="2"/>
      <c r="T175" s="16">
        <f t="shared" si="107"/>
        <v>6.4408752484428951E-3</v>
      </c>
      <c r="U175" s="16">
        <f t="shared" si="108"/>
        <v>1403.1359999999997</v>
      </c>
      <c r="V175" s="27">
        <f t="shared" si="109"/>
        <v>72.299391460793345</v>
      </c>
      <c r="W175" s="16">
        <f>[1]Sheet2!$BN$55</f>
        <v>776.29201112205487</v>
      </c>
      <c r="X175" s="19">
        <f t="shared" si="111"/>
        <v>22.4</v>
      </c>
      <c r="Y175" s="24">
        <v>41.4</v>
      </c>
      <c r="Z175" s="25">
        <v>19</v>
      </c>
      <c r="AA175" s="16">
        <v>14</v>
      </c>
      <c r="AB175" s="17">
        <v>0.66666666666666663</v>
      </c>
      <c r="AC175" s="2"/>
      <c r="AD175" s="2"/>
      <c r="AM175" s="2"/>
      <c r="AN175" s="2"/>
      <c r="AO175" s="2"/>
      <c r="AP175" s="2"/>
    </row>
    <row r="176" spans="1:44" ht="12.75" x14ac:dyDescent="0.2">
      <c r="J176" s="2"/>
      <c r="K176" s="2"/>
      <c r="L176" s="2"/>
      <c r="AC176" s="2"/>
      <c r="AD176" s="2"/>
      <c r="AM176" s="2"/>
      <c r="AN176" s="2"/>
      <c r="AO176" s="2"/>
      <c r="AP176" s="2"/>
    </row>
    <row r="177" spans="1:44" x14ac:dyDescent="0.25">
      <c r="AN177" s="2"/>
      <c r="AO177" s="2"/>
      <c r="AP177" s="2"/>
      <c r="AR177" s="231" t="s">
        <v>143</v>
      </c>
    </row>
    <row r="179" spans="1:44" ht="15.75" thickBot="1" x14ac:dyDescent="0.3">
      <c r="V179" s="2" t="s">
        <v>78</v>
      </c>
      <c r="W179" s="5" t="s">
        <v>73</v>
      </c>
      <c r="AG179" s="487" t="s">
        <v>78</v>
      </c>
      <c r="AH179" s="5" t="s">
        <v>73</v>
      </c>
    </row>
    <row r="180" spans="1:44" ht="15.75" thickBot="1" x14ac:dyDescent="0.3">
      <c r="C180" s="2" t="s">
        <v>77</v>
      </c>
      <c r="D180" s="5" t="s">
        <v>73</v>
      </c>
      <c r="M180" s="2" t="s">
        <v>77</v>
      </c>
      <c r="O180" s="5" t="s">
        <v>73</v>
      </c>
      <c r="T180" s="54" t="s">
        <v>79</v>
      </c>
      <c r="U180" s="12" t="s">
        <v>84</v>
      </c>
      <c r="V180" s="8" t="s">
        <v>61</v>
      </c>
      <c r="W180" s="10" t="s">
        <v>63</v>
      </c>
      <c r="X180" s="11" t="s">
        <v>59</v>
      </c>
      <c r="Y180" s="11" t="s">
        <v>81</v>
      </c>
      <c r="Z180" s="11" t="s">
        <v>82</v>
      </c>
      <c r="AA180" s="11" t="s">
        <v>83</v>
      </c>
      <c r="AB180" s="12" t="s">
        <v>60</v>
      </c>
    </row>
    <row r="181" spans="1:44" ht="15.75" thickBot="1" x14ac:dyDescent="0.3">
      <c r="A181" s="54" t="s">
        <v>79</v>
      </c>
      <c r="B181" s="7" t="s">
        <v>80</v>
      </c>
      <c r="C181" s="8" t="s">
        <v>57</v>
      </c>
      <c r="D181" s="12" t="s">
        <v>63</v>
      </c>
      <c r="E181" s="10" t="s">
        <v>59</v>
      </c>
      <c r="F181" s="11" t="s">
        <v>81</v>
      </c>
      <c r="G181" s="11" t="s">
        <v>82</v>
      </c>
      <c r="H181" s="11" t="s">
        <v>83</v>
      </c>
      <c r="I181" s="12" t="s">
        <v>60</v>
      </c>
      <c r="T181" s="16">
        <f t="shared" ref="T181:T188" si="112">(Z181-AA181)/W181</f>
        <v>3.074154975479144E-3</v>
      </c>
      <c r="U181" s="16">
        <f t="shared" ref="U181:U188" si="113">0.015*1.16*3600*X181</f>
        <v>1440.7199999999998</v>
      </c>
      <c r="V181" s="27">
        <f t="shared" ref="V181:V188" si="114">U181/(2.5*W181)*100</f>
        <v>59.053287416964153</v>
      </c>
      <c r="W181" s="16">
        <f>[1]Sheet2!$BG$57</f>
        <v>975.87793196158373</v>
      </c>
      <c r="X181" s="16">
        <f>Y181-Z181</f>
        <v>23</v>
      </c>
      <c r="Y181" s="16">
        <v>39</v>
      </c>
      <c r="Z181" s="16">
        <v>16</v>
      </c>
      <c r="AA181" s="16">
        <v>13</v>
      </c>
      <c r="AB181" s="17">
        <v>0.39583333333333331</v>
      </c>
    </row>
    <row r="182" spans="1:44" ht="15.75" thickBot="1" x14ac:dyDescent="0.3">
      <c r="A182" s="16">
        <f t="shared" ref="A182:A189" si="115">(G182-H182)/D182</f>
        <v>3.074154975479144E-3</v>
      </c>
      <c r="B182" s="16">
        <f>0.015*1.16*3600*E182</f>
        <v>1315.4399999999998</v>
      </c>
      <c r="C182" s="27">
        <f t="shared" ref="C182:C189" si="116">B182/(2.5*D182)*100</f>
        <v>53.91821894592379</v>
      </c>
      <c r="D182" s="16">
        <f>[1]Sheet2!$BG$57</f>
        <v>975.87793196158373</v>
      </c>
      <c r="E182" s="16">
        <f>F182-G182</f>
        <v>21</v>
      </c>
      <c r="F182" s="16">
        <v>37</v>
      </c>
      <c r="G182" s="16">
        <v>16</v>
      </c>
      <c r="H182" s="16">
        <v>13</v>
      </c>
      <c r="I182" s="17">
        <v>0.39583333333333331</v>
      </c>
      <c r="T182" s="16">
        <f t="shared" si="112"/>
        <v>2.9972481720184881E-3</v>
      </c>
      <c r="U182" s="16">
        <f t="shared" si="113"/>
        <v>1440.7199999999998</v>
      </c>
      <c r="V182" s="27">
        <f t="shared" si="114"/>
        <v>57.575938485206343</v>
      </c>
      <c r="W182" s="16">
        <f>[1]Sheet2!$BH$57</f>
        <v>1000.9181181615864</v>
      </c>
      <c r="X182" s="16">
        <f t="shared" ref="X182:X188" si="117">Y182-Z182</f>
        <v>23</v>
      </c>
      <c r="Y182" s="16">
        <v>40</v>
      </c>
      <c r="Z182" s="16">
        <v>17</v>
      </c>
      <c r="AA182" s="16">
        <v>14</v>
      </c>
      <c r="AB182" s="17">
        <v>0.4375</v>
      </c>
      <c r="AE182" s="2" t="s">
        <v>78</v>
      </c>
      <c r="AG182" s="5" t="s">
        <v>73</v>
      </c>
    </row>
    <row r="183" spans="1:44" ht="15.75" thickBot="1" x14ac:dyDescent="0.3">
      <c r="A183" s="16">
        <f t="shared" si="115"/>
        <v>2.9972481720184881E-3</v>
      </c>
      <c r="B183" s="16">
        <f t="shared" ref="B183:B189" si="118">0.015*1.16*3600*E183</f>
        <v>1315.4399999999998</v>
      </c>
      <c r="C183" s="27">
        <f t="shared" si="116"/>
        <v>52.569335138666659</v>
      </c>
      <c r="D183" s="16">
        <f>[1]Sheet2!$BH$57</f>
        <v>1000.9181181615864</v>
      </c>
      <c r="E183" s="16">
        <f t="shared" ref="E183:E189" si="119">F183-G183</f>
        <v>21</v>
      </c>
      <c r="F183" s="16">
        <v>38</v>
      </c>
      <c r="G183" s="16">
        <v>17</v>
      </c>
      <c r="H183" s="16">
        <v>14</v>
      </c>
      <c r="I183" s="17">
        <v>0.4375</v>
      </c>
      <c r="O183" s="2" t="s">
        <v>77</v>
      </c>
      <c r="Q183" s="5" t="s">
        <v>74</v>
      </c>
      <c r="T183" s="16">
        <f t="shared" si="112"/>
        <v>2.9718320502079361E-3</v>
      </c>
      <c r="U183" s="16">
        <f t="shared" si="113"/>
        <v>1409.3999999999999</v>
      </c>
      <c r="V183" s="27">
        <f t="shared" si="114"/>
        <v>55.846667887507529</v>
      </c>
      <c r="W183" s="16">
        <f>[1]Sheet2!$BI$57</f>
        <v>1009.4783114645031</v>
      </c>
      <c r="X183" s="16">
        <f t="shared" si="117"/>
        <v>22.5</v>
      </c>
      <c r="Y183" s="16">
        <v>42</v>
      </c>
      <c r="Z183" s="16">
        <v>19.5</v>
      </c>
      <c r="AA183" s="16">
        <v>16.5</v>
      </c>
      <c r="AB183" s="17">
        <v>0.47916666666666669</v>
      </c>
      <c r="AF183" s="2" t="s">
        <v>78</v>
      </c>
      <c r="AH183" s="5" t="s">
        <v>74</v>
      </c>
    </row>
    <row r="184" spans="1:44" ht="15.75" thickBot="1" x14ac:dyDescent="0.3">
      <c r="A184" s="16">
        <f t="shared" si="115"/>
        <v>2.9718320502079361E-3</v>
      </c>
      <c r="B184" s="16">
        <f t="shared" si="118"/>
        <v>1315.4399999999998</v>
      </c>
      <c r="C184" s="27">
        <f t="shared" si="116"/>
        <v>52.123556695007025</v>
      </c>
      <c r="D184" s="16">
        <f>[1]Sheet2!$BI$57</f>
        <v>1009.4783114645031</v>
      </c>
      <c r="E184" s="16">
        <f t="shared" si="119"/>
        <v>21</v>
      </c>
      <c r="F184" s="16">
        <v>40.5</v>
      </c>
      <c r="G184" s="16">
        <v>19.5</v>
      </c>
      <c r="H184" s="16">
        <v>16.5</v>
      </c>
      <c r="I184" s="17">
        <v>0.47916666666666669</v>
      </c>
      <c r="T184" s="16">
        <f t="shared" si="112"/>
        <v>3.9847598021915433E-3</v>
      </c>
      <c r="U184" s="16">
        <f t="shared" si="113"/>
        <v>1378.08</v>
      </c>
      <c r="V184" s="27">
        <f t="shared" si="114"/>
        <v>54.913177882041218</v>
      </c>
      <c r="W184" s="16">
        <f>[1]Sheet2!$BJ$57</f>
        <v>1003.8246214489704</v>
      </c>
      <c r="X184" s="16">
        <f t="shared" si="117"/>
        <v>22</v>
      </c>
      <c r="Y184" s="16">
        <v>44.5</v>
      </c>
      <c r="Z184" s="16">
        <v>22.5</v>
      </c>
      <c r="AA184" s="16">
        <v>18.5</v>
      </c>
      <c r="AB184" s="17">
        <v>0.52083333333333337</v>
      </c>
    </row>
    <row r="185" spans="1:44" ht="15.75" thickBot="1" x14ac:dyDescent="0.3">
      <c r="A185" s="16">
        <f t="shared" si="115"/>
        <v>3.9847598021915433E-3</v>
      </c>
      <c r="B185" s="16">
        <f t="shared" si="118"/>
        <v>1284.1199999999999</v>
      </c>
      <c r="C185" s="27">
        <f t="shared" si="116"/>
        <v>51.169097571902043</v>
      </c>
      <c r="D185" s="16">
        <f>[1]Sheet2!$BJ$57</f>
        <v>1003.8246214489704</v>
      </c>
      <c r="E185" s="16">
        <f t="shared" si="119"/>
        <v>20.5</v>
      </c>
      <c r="F185" s="16">
        <v>43</v>
      </c>
      <c r="G185" s="16">
        <v>22.5</v>
      </c>
      <c r="H185" s="16">
        <v>18.5</v>
      </c>
      <c r="I185" s="17">
        <v>0.52083333333333337</v>
      </c>
      <c r="T185" s="16">
        <f t="shared" si="112"/>
        <v>4.0713194090628976E-3</v>
      </c>
      <c r="U185" s="16">
        <f t="shared" si="113"/>
        <v>1378.08</v>
      </c>
      <c r="V185" s="27">
        <f t="shared" si="114"/>
        <v>56.106038512413967</v>
      </c>
      <c r="W185" s="16">
        <f>[1]Sheet2!$BK$57</f>
        <v>982.48248248365428</v>
      </c>
      <c r="X185" s="16">
        <f t="shared" si="117"/>
        <v>22</v>
      </c>
      <c r="Y185" s="16">
        <v>44</v>
      </c>
      <c r="Z185" s="16">
        <v>22</v>
      </c>
      <c r="AA185" s="16">
        <v>18</v>
      </c>
      <c r="AB185" s="17">
        <v>0.5625</v>
      </c>
    </row>
    <row r="186" spans="1:44" ht="15.75" thickBot="1" x14ac:dyDescent="0.3">
      <c r="A186" s="16">
        <f t="shared" si="115"/>
        <v>4.0713194090628976E-3</v>
      </c>
      <c r="B186" s="16">
        <f t="shared" si="118"/>
        <v>1252.8</v>
      </c>
      <c r="C186" s="27">
        <f t="shared" si="116"/>
        <v>51.005489556739981</v>
      </c>
      <c r="D186" s="16">
        <f>[1]Sheet2!$BK$57</f>
        <v>982.48248248365428</v>
      </c>
      <c r="E186" s="16">
        <f t="shared" si="119"/>
        <v>20</v>
      </c>
      <c r="F186" s="16">
        <v>42</v>
      </c>
      <c r="G186" s="16">
        <v>22</v>
      </c>
      <c r="H186" s="16">
        <v>18</v>
      </c>
      <c r="I186" s="17">
        <v>0.5625</v>
      </c>
      <c r="T186" s="16">
        <f t="shared" si="112"/>
        <v>4.2595858794716992E-3</v>
      </c>
      <c r="U186" s="16">
        <f t="shared" si="113"/>
        <v>1378.08</v>
      </c>
      <c r="V186" s="27">
        <f t="shared" si="114"/>
        <v>58.700501087823589</v>
      </c>
      <c r="W186" s="16">
        <f>[1]Sheet2!$BL$57</f>
        <v>939.05842332637872</v>
      </c>
      <c r="X186" s="16">
        <f t="shared" si="117"/>
        <v>22</v>
      </c>
      <c r="Y186" s="16">
        <v>43</v>
      </c>
      <c r="Z186" s="16">
        <v>21</v>
      </c>
      <c r="AA186" s="16">
        <v>17</v>
      </c>
      <c r="AB186" s="17">
        <v>0.60416666666666596</v>
      </c>
    </row>
    <row r="187" spans="1:44" ht="15.75" thickBot="1" x14ac:dyDescent="0.3">
      <c r="A187" s="16">
        <f t="shared" si="115"/>
        <v>4.2595858794716992E-3</v>
      </c>
      <c r="B187" s="16">
        <f t="shared" si="118"/>
        <v>1252.8</v>
      </c>
      <c r="C187" s="27">
        <f t="shared" si="116"/>
        <v>53.364091898021435</v>
      </c>
      <c r="D187" s="16">
        <f>[1]Sheet2!$BL$57</f>
        <v>939.05842332637872</v>
      </c>
      <c r="E187" s="16">
        <f t="shared" si="119"/>
        <v>20</v>
      </c>
      <c r="F187" s="16">
        <v>41</v>
      </c>
      <c r="G187" s="16">
        <v>21</v>
      </c>
      <c r="H187" s="16">
        <v>17</v>
      </c>
      <c r="I187" s="17">
        <v>0.60416666666666596</v>
      </c>
      <c r="T187" s="16">
        <f t="shared" si="112"/>
        <v>4.6747983636361186E-3</v>
      </c>
      <c r="U187" s="21">
        <f t="shared" si="113"/>
        <v>1378.08</v>
      </c>
      <c r="V187" s="39">
        <f t="shared" si="114"/>
        <v>64.422461289596612</v>
      </c>
      <c r="W187" s="21">
        <f>[1]Sheet2!$BM$57</f>
        <v>855.65187818897675</v>
      </c>
      <c r="X187" s="21">
        <f t="shared" si="117"/>
        <v>22</v>
      </c>
      <c r="Y187" s="21">
        <v>42.5</v>
      </c>
      <c r="Z187" s="16">
        <v>20.5</v>
      </c>
      <c r="AA187" s="16">
        <v>16.5</v>
      </c>
      <c r="AB187" s="17">
        <v>0.64583333333333304</v>
      </c>
    </row>
    <row r="188" spans="1:44" ht="15.75" thickBot="1" x14ac:dyDescent="0.3">
      <c r="A188" s="16">
        <f t="shared" si="115"/>
        <v>4.6747983636361186E-3</v>
      </c>
      <c r="B188" s="21">
        <f t="shared" si="118"/>
        <v>1234.008</v>
      </c>
      <c r="C188" s="39">
        <f t="shared" si="116"/>
        <v>57.687385791138787</v>
      </c>
      <c r="D188" s="21">
        <f>[1]Sheet2!$BM$57</f>
        <v>855.65187818897675</v>
      </c>
      <c r="E188" s="21">
        <f t="shared" si="119"/>
        <v>19.700000000000003</v>
      </c>
      <c r="F188" s="21">
        <v>40.200000000000003</v>
      </c>
      <c r="G188" s="16">
        <v>20.5</v>
      </c>
      <c r="H188" s="16">
        <v>16.5</v>
      </c>
      <c r="I188" s="17">
        <v>0.64583333333333304</v>
      </c>
      <c r="T188" s="16">
        <f t="shared" si="112"/>
        <v>5.1009903903027447E-3</v>
      </c>
      <c r="U188" s="25">
        <f t="shared" si="113"/>
        <v>1378.08</v>
      </c>
      <c r="V188" s="25">
        <f t="shared" si="114"/>
        <v>70.29572837068406</v>
      </c>
      <c r="W188" s="19">
        <f>[1]Sheet2!$BN$57</f>
        <v>784.1614459035668</v>
      </c>
      <c r="X188" s="25">
        <f t="shared" si="117"/>
        <v>22</v>
      </c>
      <c r="Y188" s="25">
        <v>42</v>
      </c>
      <c r="Z188" s="29">
        <v>20</v>
      </c>
      <c r="AA188" s="16">
        <v>16</v>
      </c>
      <c r="AB188" s="17">
        <v>0.66666666666666663</v>
      </c>
    </row>
    <row r="189" spans="1:44" ht="15.75" thickBot="1" x14ac:dyDescent="0.3">
      <c r="A189" s="16">
        <f t="shared" si="115"/>
        <v>5.1009903903027447E-3</v>
      </c>
      <c r="B189" s="25">
        <f t="shared" si="118"/>
        <v>1221.4799999999998</v>
      </c>
      <c r="C189" s="25">
        <f t="shared" si="116"/>
        <v>62.307577419469965</v>
      </c>
      <c r="D189" s="19">
        <f>[1]Sheet2!$BN$57</f>
        <v>784.1614459035668</v>
      </c>
      <c r="E189" s="25">
        <f t="shared" si="119"/>
        <v>19.5</v>
      </c>
      <c r="F189" s="25">
        <v>39.5</v>
      </c>
      <c r="G189" s="29">
        <v>20</v>
      </c>
      <c r="H189" s="16">
        <v>16</v>
      </c>
      <c r="I189" s="17">
        <v>0.66666666666666663</v>
      </c>
      <c r="AN189" s="2"/>
      <c r="AO189" s="2"/>
      <c r="AP189" s="2"/>
      <c r="AR189" s="231" t="s">
        <v>142</v>
      </c>
    </row>
    <row r="190" spans="1:44" x14ac:dyDescent="0.25">
      <c r="AG190" s="487" t="s">
        <v>78</v>
      </c>
      <c r="AH190" s="5" t="s">
        <v>74</v>
      </c>
    </row>
    <row r="191" spans="1:44" ht="15.75" thickBot="1" x14ac:dyDescent="0.3">
      <c r="V191" s="2" t="s">
        <v>78</v>
      </c>
      <c r="W191" s="5" t="s">
        <v>74</v>
      </c>
    </row>
    <row r="192" spans="1:44" ht="15.75" thickBot="1" x14ac:dyDescent="0.3">
      <c r="C192" s="2" t="s">
        <v>77</v>
      </c>
      <c r="D192" s="5" t="s">
        <v>74</v>
      </c>
      <c r="T192" s="54" t="s">
        <v>79</v>
      </c>
      <c r="U192" s="12" t="s">
        <v>84</v>
      </c>
      <c r="V192" s="8" t="s">
        <v>61</v>
      </c>
      <c r="W192" s="12" t="s">
        <v>63</v>
      </c>
      <c r="X192" s="10" t="s">
        <v>59</v>
      </c>
      <c r="Y192" s="11" t="s">
        <v>81</v>
      </c>
      <c r="Z192" s="11" t="s">
        <v>82</v>
      </c>
      <c r="AA192" s="11" t="s">
        <v>83</v>
      </c>
      <c r="AB192" s="12" t="s">
        <v>60</v>
      </c>
    </row>
    <row r="193" spans="1:44" thickBot="1" x14ac:dyDescent="0.3">
      <c r="A193" s="54" t="s">
        <v>79</v>
      </c>
      <c r="B193" s="7" t="s">
        <v>80</v>
      </c>
      <c r="C193" s="8" t="s">
        <v>57</v>
      </c>
      <c r="D193" s="12" t="s">
        <v>63</v>
      </c>
      <c r="E193" s="10" t="s">
        <v>59</v>
      </c>
      <c r="F193" s="11" t="s">
        <v>81</v>
      </c>
      <c r="G193" s="11" t="s">
        <v>82</v>
      </c>
      <c r="H193" s="11" t="s">
        <v>83</v>
      </c>
      <c r="I193" s="12" t="s">
        <v>60</v>
      </c>
      <c r="J193" s="2"/>
      <c r="K193" s="2"/>
      <c r="L193" s="2"/>
      <c r="T193" s="16">
        <f t="shared" ref="T193:T200" si="120">(Z193-AA193)/W193</f>
        <v>2.0504996619543888E-3</v>
      </c>
      <c r="U193" s="16">
        <f t="shared" ref="U193:U200" si="121">0.015*1.16*3600*X193</f>
        <v>1440.7199999999998</v>
      </c>
      <c r="V193" s="27">
        <f t="shared" ref="V193:V200" si="122">U193/(2.5*W193)*100</f>
        <v>59.083917459418522</v>
      </c>
      <c r="W193" s="16">
        <f>[1]Sheet2!$BG$59</f>
        <v>975.37202132174161</v>
      </c>
      <c r="X193" s="16">
        <f>Y193-Z193</f>
        <v>23</v>
      </c>
      <c r="Y193" s="16">
        <v>39</v>
      </c>
      <c r="Z193" s="16">
        <v>16</v>
      </c>
      <c r="AA193" s="16">
        <v>14</v>
      </c>
      <c r="AB193" s="17">
        <v>0.39583333333333331</v>
      </c>
      <c r="AC193" s="2"/>
      <c r="AD193" s="2"/>
      <c r="AM193" s="2"/>
      <c r="AN193" s="2"/>
      <c r="AO193" s="2"/>
      <c r="AP193" s="2"/>
    </row>
    <row r="194" spans="1:44" ht="13.5" thickBot="1" x14ac:dyDescent="0.25">
      <c r="A194" s="16">
        <f t="shared" ref="A194:A201" si="123">(G194-H194)/D194</f>
        <v>2.0504996619543888E-3</v>
      </c>
      <c r="B194" s="16">
        <f t="shared" ref="B194:B201" si="124">0.015*1.16*3600*E194</f>
        <v>1077.4080000000001</v>
      </c>
      <c r="C194" s="27">
        <f t="shared" ref="C194:C201" si="125">B194/(2.5*D194)*100</f>
        <v>44.184494795739084</v>
      </c>
      <c r="D194" s="16">
        <f>[1]Sheet2!$BG$59</f>
        <v>975.37202132174161</v>
      </c>
      <c r="E194" s="16">
        <f>F194-G194</f>
        <v>17.200000000000003</v>
      </c>
      <c r="F194" s="16">
        <v>33.200000000000003</v>
      </c>
      <c r="G194" s="16">
        <v>16</v>
      </c>
      <c r="H194" s="16">
        <v>14</v>
      </c>
      <c r="I194" s="17">
        <v>0.39583333333333331</v>
      </c>
      <c r="J194" s="2"/>
      <c r="K194" s="2"/>
      <c r="L194" s="2"/>
      <c r="T194" s="16">
        <f t="shared" si="120"/>
        <v>1.9979444260379091E-3</v>
      </c>
      <c r="U194" s="16">
        <f t="shared" si="121"/>
        <v>1440.7199999999998</v>
      </c>
      <c r="V194" s="27">
        <f t="shared" si="122"/>
        <v>57.569569869626726</v>
      </c>
      <c r="W194" s="16">
        <f>[1]Sheet2!$BH$59</f>
        <v>1001.0288444139396</v>
      </c>
      <c r="X194" s="16">
        <f t="shared" ref="X194:X200" si="126">Y194-Z194</f>
        <v>23</v>
      </c>
      <c r="Y194" s="16">
        <v>40</v>
      </c>
      <c r="Z194" s="16">
        <v>17</v>
      </c>
      <c r="AA194" s="16">
        <v>15</v>
      </c>
      <c r="AB194" s="17">
        <v>0.4375</v>
      </c>
      <c r="AC194" s="2"/>
      <c r="AD194" s="2"/>
      <c r="AM194" s="2"/>
      <c r="AN194" s="2"/>
      <c r="AO194" s="2"/>
      <c r="AP194" s="2"/>
    </row>
    <row r="195" spans="1:44" ht="13.5" thickBot="1" x14ac:dyDescent="0.25">
      <c r="A195" s="16">
        <f t="shared" si="123"/>
        <v>1.9979444260379091E-3</v>
      </c>
      <c r="B195" s="16">
        <f t="shared" si="124"/>
        <v>1190.1599999999999</v>
      </c>
      <c r="C195" s="27">
        <f t="shared" si="125"/>
        <v>47.557470761865552</v>
      </c>
      <c r="D195" s="16">
        <f>[1]Sheet2!$BH$59</f>
        <v>1001.0288444139396</v>
      </c>
      <c r="E195" s="16">
        <f t="shared" ref="E195:E201" si="127">F195-G195</f>
        <v>19</v>
      </c>
      <c r="F195" s="16">
        <v>36</v>
      </c>
      <c r="G195" s="16">
        <v>17</v>
      </c>
      <c r="H195" s="16">
        <v>15</v>
      </c>
      <c r="I195" s="17">
        <v>0.4375</v>
      </c>
      <c r="J195" s="2"/>
      <c r="K195" s="2"/>
      <c r="L195" s="2"/>
      <c r="P195" s="2" t="s">
        <v>77</v>
      </c>
      <c r="R195" s="5" t="s">
        <v>75</v>
      </c>
      <c r="T195" s="16">
        <f t="shared" si="120"/>
        <v>3.5640364625901962E-3</v>
      </c>
      <c r="U195" s="16">
        <f t="shared" si="121"/>
        <v>1403.1359999999997</v>
      </c>
      <c r="V195" s="27">
        <f t="shared" si="122"/>
        <v>55.564754066366163</v>
      </c>
      <c r="W195" s="16">
        <f>[1]Sheet2!$BI$59</f>
        <v>1010.090676059938</v>
      </c>
      <c r="X195" s="16">
        <f t="shared" si="126"/>
        <v>22.4</v>
      </c>
      <c r="Y195" s="16">
        <v>42</v>
      </c>
      <c r="Z195" s="16">
        <v>19.600000000000001</v>
      </c>
      <c r="AA195" s="16">
        <v>16</v>
      </c>
      <c r="AB195" s="17">
        <v>0.47916666666666669</v>
      </c>
      <c r="AC195" s="2"/>
      <c r="AD195" s="2"/>
      <c r="AM195" s="2"/>
      <c r="AN195" s="2"/>
      <c r="AO195" s="2"/>
      <c r="AP195" s="2"/>
    </row>
    <row r="196" spans="1:44" ht="13.5" thickBot="1" x14ac:dyDescent="0.25">
      <c r="A196" s="16">
        <f t="shared" si="123"/>
        <v>3.5640364625901962E-3</v>
      </c>
      <c r="B196" s="16">
        <f t="shared" si="124"/>
        <v>1265.3279999999995</v>
      </c>
      <c r="C196" s="27">
        <f t="shared" si="125"/>
        <v>50.107501434848047</v>
      </c>
      <c r="D196" s="16">
        <f>[1]Sheet2!$BI$59</f>
        <v>1010.090676059938</v>
      </c>
      <c r="E196" s="16">
        <f t="shared" si="127"/>
        <v>20.199999999999996</v>
      </c>
      <c r="F196" s="16">
        <v>39.799999999999997</v>
      </c>
      <c r="G196" s="16">
        <v>19.600000000000001</v>
      </c>
      <c r="H196" s="16">
        <v>16</v>
      </c>
      <c r="I196" s="17">
        <v>0.47916666666666669</v>
      </c>
      <c r="J196" s="2"/>
      <c r="K196" s="2"/>
      <c r="L196" s="2"/>
      <c r="T196" s="16">
        <f t="shared" si="120"/>
        <v>6.9654398391305848E-3</v>
      </c>
      <c r="U196" s="16">
        <f t="shared" si="121"/>
        <v>1315.4399999999998</v>
      </c>
      <c r="V196" s="27">
        <f t="shared" si="122"/>
        <v>52.357818182776775</v>
      </c>
      <c r="W196" s="16">
        <f>[1]Sheet2!$BJ$59</f>
        <v>1004.9616623885347</v>
      </c>
      <c r="X196" s="16">
        <f t="shared" si="126"/>
        <v>21</v>
      </c>
      <c r="Y196" s="16">
        <v>45</v>
      </c>
      <c r="Z196" s="16">
        <v>24</v>
      </c>
      <c r="AA196" s="16">
        <v>17</v>
      </c>
      <c r="AB196" s="17">
        <v>0.52083333333333337</v>
      </c>
      <c r="AC196" s="2"/>
      <c r="AD196" s="2"/>
      <c r="AM196" s="2"/>
      <c r="AN196" s="2"/>
      <c r="AO196" s="2"/>
      <c r="AP196" s="2"/>
    </row>
    <row r="197" spans="1:44" ht="13.5" thickBot="1" x14ac:dyDescent="0.25">
      <c r="A197" s="16">
        <f t="shared" si="123"/>
        <v>6.9654398391305848E-3</v>
      </c>
      <c r="B197" s="16">
        <f t="shared" si="124"/>
        <v>958.39199999999971</v>
      </c>
      <c r="C197" s="27">
        <f t="shared" si="125"/>
        <v>38.14641039030878</v>
      </c>
      <c r="D197" s="16">
        <f>[1]Sheet2!$BJ$59</f>
        <v>1004.9616623885347</v>
      </c>
      <c r="E197" s="16">
        <f t="shared" si="127"/>
        <v>15.299999999999997</v>
      </c>
      <c r="F197" s="16">
        <v>39.299999999999997</v>
      </c>
      <c r="G197" s="16">
        <v>24</v>
      </c>
      <c r="H197" s="16">
        <v>17</v>
      </c>
      <c r="I197" s="17">
        <v>0.52083333333333337</v>
      </c>
      <c r="J197" s="2"/>
      <c r="K197" s="2"/>
      <c r="L197" s="2"/>
      <c r="T197" s="16">
        <f t="shared" si="120"/>
        <v>7.1115934567286786E-3</v>
      </c>
      <c r="U197" s="16">
        <f t="shared" si="121"/>
        <v>1284.1199999999999</v>
      </c>
      <c r="V197" s="27">
        <f t="shared" si="122"/>
        <v>52.183653655168158</v>
      </c>
      <c r="W197" s="16">
        <f>[1]Sheet2!$BK$59</f>
        <v>984.3082345176673</v>
      </c>
      <c r="X197" s="16">
        <f t="shared" si="126"/>
        <v>20.5</v>
      </c>
      <c r="Y197" s="16">
        <v>44</v>
      </c>
      <c r="Z197" s="16">
        <v>23.5</v>
      </c>
      <c r="AA197" s="16">
        <v>16.5</v>
      </c>
      <c r="AB197" s="17">
        <v>0.5625</v>
      </c>
      <c r="AC197" s="2"/>
      <c r="AD197" s="2"/>
      <c r="AM197" s="2"/>
      <c r="AN197" s="2"/>
      <c r="AO197" s="2"/>
      <c r="AP197" s="2"/>
    </row>
    <row r="198" spans="1:44" ht="13.5" thickBot="1" x14ac:dyDescent="0.25">
      <c r="A198" s="16">
        <f t="shared" si="123"/>
        <v>7.1115934567286786E-3</v>
      </c>
      <c r="B198" s="16">
        <f t="shared" si="124"/>
        <v>908.27999999999986</v>
      </c>
      <c r="C198" s="27">
        <f t="shared" si="125"/>
        <v>36.910389170728699</v>
      </c>
      <c r="D198" s="16">
        <f>[1]Sheet2!$BK$59</f>
        <v>984.3082345176673</v>
      </c>
      <c r="E198" s="16">
        <f t="shared" si="127"/>
        <v>14.5</v>
      </c>
      <c r="F198" s="16">
        <v>38</v>
      </c>
      <c r="G198" s="16">
        <v>23.5</v>
      </c>
      <c r="H198" s="16">
        <v>16.5</v>
      </c>
      <c r="I198" s="17">
        <v>0.5625</v>
      </c>
      <c r="J198" s="2"/>
      <c r="K198" s="2"/>
      <c r="L198" s="2"/>
      <c r="T198" s="16">
        <f t="shared" si="120"/>
        <v>7.4310062714975506E-3</v>
      </c>
      <c r="U198" s="16">
        <f t="shared" si="121"/>
        <v>1284.1199999999999</v>
      </c>
      <c r="V198" s="27">
        <f t="shared" si="122"/>
        <v>54.527450133459624</v>
      </c>
      <c r="W198" s="16">
        <f>[1]Sheet2!$BL$59</f>
        <v>941.99893584389463</v>
      </c>
      <c r="X198" s="16">
        <f t="shared" si="126"/>
        <v>20.5</v>
      </c>
      <c r="Y198" s="16">
        <v>43.5</v>
      </c>
      <c r="Z198" s="16">
        <v>23</v>
      </c>
      <c r="AA198" s="16">
        <v>16</v>
      </c>
      <c r="AB198" s="17">
        <v>0.60416666666666596</v>
      </c>
      <c r="AC198" s="2"/>
      <c r="AD198" s="2"/>
      <c r="AM198" s="2"/>
      <c r="AN198" s="2"/>
      <c r="AO198" s="2"/>
      <c r="AP198" s="2"/>
    </row>
    <row r="199" spans="1:44" ht="13.5" thickBot="1" x14ac:dyDescent="0.25">
      <c r="A199" s="16">
        <f t="shared" si="123"/>
        <v>7.4310062714975506E-3</v>
      </c>
      <c r="B199" s="16">
        <f t="shared" si="124"/>
        <v>908.27999999999986</v>
      </c>
      <c r="C199" s="27">
        <f t="shared" si="125"/>
        <v>38.56819643586168</v>
      </c>
      <c r="D199" s="16">
        <f>[1]Sheet2!$BL$59</f>
        <v>941.99893584389463</v>
      </c>
      <c r="E199" s="16">
        <f t="shared" si="127"/>
        <v>14.5</v>
      </c>
      <c r="F199" s="16">
        <v>37.5</v>
      </c>
      <c r="G199" s="16">
        <v>23</v>
      </c>
      <c r="H199" s="16">
        <v>16</v>
      </c>
      <c r="I199" s="17">
        <v>0.60416666666666596</v>
      </c>
      <c r="J199" s="2"/>
      <c r="K199" s="2"/>
      <c r="L199" s="2"/>
      <c r="T199" s="16">
        <f t="shared" si="120"/>
        <v>7.5503906367770449E-3</v>
      </c>
      <c r="U199" s="21">
        <f t="shared" si="121"/>
        <v>1315.4399999999998</v>
      </c>
      <c r="V199" s="27">
        <f t="shared" si="122"/>
        <v>61.12052836456612</v>
      </c>
      <c r="W199" s="21">
        <f>[1]Sheet2!$BM$59</f>
        <v>860.88261027704732</v>
      </c>
      <c r="X199" s="21">
        <f t="shared" si="126"/>
        <v>21</v>
      </c>
      <c r="Y199" s="21">
        <v>43</v>
      </c>
      <c r="Z199" s="21">
        <v>22</v>
      </c>
      <c r="AA199" s="21">
        <v>15.5</v>
      </c>
      <c r="AB199" s="17">
        <v>0.64583333333333304</v>
      </c>
      <c r="AC199" s="2"/>
      <c r="AD199" s="2"/>
      <c r="AM199" s="2"/>
      <c r="AN199" s="2"/>
      <c r="AO199" s="2"/>
      <c r="AP199" s="2"/>
    </row>
    <row r="200" spans="1:44" ht="13.5" thickBot="1" x14ac:dyDescent="0.25">
      <c r="A200" s="16">
        <f t="shared" si="123"/>
        <v>7.5503906367770449E-3</v>
      </c>
      <c r="B200" s="21">
        <f t="shared" si="124"/>
        <v>939.59999999999991</v>
      </c>
      <c r="C200" s="27">
        <f t="shared" si="125"/>
        <v>43.657520260404368</v>
      </c>
      <c r="D200" s="21">
        <f>[1]Sheet2!$BM$59</f>
        <v>860.88261027704732</v>
      </c>
      <c r="E200" s="21">
        <f t="shared" si="127"/>
        <v>15</v>
      </c>
      <c r="F200" s="21">
        <v>37</v>
      </c>
      <c r="G200" s="21">
        <v>22</v>
      </c>
      <c r="H200" s="21">
        <v>15.5</v>
      </c>
      <c r="I200" s="17">
        <v>0.64583333333333304</v>
      </c>
      <c r="J200" s="2"/>
      <c r="K200" s="2"/>
      <c r="L200" s="2"/>
      <c r="T200" s="16">
        <f t="shared" si="120"/>
        <v>7.5782974728847135E-3</v>
      </c>
      <c r="U200" s="25">
        <f t="shared" si="121"/>
        <v>1346.7599999999998</v>
      </c>
      <c r="V200" s="16">
        <f t="shared" si="122"/>
        <v>68.040986030548098</v>
      </c>
      <c r="W200" s="19">
        <f>[1]Sheet2!$BN$59</f>
        <v>791.73455798853365</v>
      </c>
      <c r="X200" s="25">
        <f t="shared" si="126"/>
        <v>21.5</v>
      </c>
      <c r="Y200" s="25">
        <v>42.5</v>
      </c>
      <c r="Z200" s="25">
        <v>21</v>
      </c>
      <c r="AA200" s="25">
        <v>15</v>
      </c>
      <c r="AB200" s="17">
        <v>0.66666666666666663</v>
      </c>
      <c r="AC200" s="2"/>
      <c r="AD200" s="2"/>
      <c r="AM200" s="2"/>
      <c r="AN200" s="2"/>
      <c r="AO200" s="2"/>
      <c r="AP200" s="2"/>
    </row>
    <row r="201" spans="1:44" ht="13.5" thickBot="1" x14ac:dyDescent="0.25">
      <c r="A201" s="16">
        <f t="shared" si="123"/>
        <v>7.5782974728847135E-3</v>
      </c>
      <c r="B201" s="25">
        <f t="shared" si="124"/>
        <v>977.18399999999997</v>
      </c>
      <c r="C201" s="16">
        <f t="shared" si="125"/>
        <v>49.369273584955835</v>
      </c>
      <c r="D201" s="19">
        <f>[1]Sheet2!$BN$59</f>
        <v>791.73455798853365</v>
      </c>
      <c r="E201" s="25">
        <f t="shared" si="127"/>
        <v>15.600000000000001</v>
      </c>
      <c r="F201" s="25">
        <v>36.6</v>
      </c>
      <c r="G201" s="25">
        <v>21</v>
      </c>
      <c r="H201" s="25">
        <v>15</v>
      </c>
      <c r="I201" s="17">
        <v>0.66666666666666663</v>
      </c>
      <c r="J201" s="2"/>
      <c r="K201" s="2"/>
      <c r="L201" s="2"/>
      <c r="AC201" s="2"/>
      <c r="AD201" s="2"/>
      <c r="AM201" s="2"/>
      <c r="AN201" s="2"/>
      <c r="AO201" s="2"/>
      <c r="AP201" s="2"/>
    </row>
    <row r="202" spans="1:44" ht="12.75" x14ac:dyDescent="0.2">
      <c r="J202" s="2"/>
      <c r="K202" s="2"/>
      <c r="L202" s="2"/>
      <c r="AC202" s="2"/>
      <c r="AD202" s="2"/>
      <c r="AM202" s="2"/>
      <c r="AN202" s="2"/>
      <c r="AO202" s="2"/>
      <c r="AP202" s="2"/>
    </row>
    <row r="203" spans="1:44" ht="12.75" x14ac:dyDescent="0.2">
      <c r="J203" s="2"/>
      <c r="K203" s="2"/>
      <c r="L203" s="2"/>
      <c r="AC203" s="2"/>
      <c r="AD203" s="2"/>
      <c r="AM203" s="2"/>
      <c r="AN203" s="2"/>
      <c r="AO203" s="2"/>
      <c r="AP203" s="2"/>
      <c r="AR203" s="231" t="s">
        <v>141</v>
      </c>
    </row>
    <row r="204" spans="1:44" ht="12.75" x14ac:dyDescent="0.2">
      <c r="J204" s="2"/>
      <c r="K204" s="2"/>
      <c r="L204" s="2"/>
      <c r="AC204" s="2"/>
      <c r="AD204" s="2"/>
      <c r="AM204" s="2"/>
      <c r="AN204" s="2"/>
      <c r="AO204" s="2"/>
      <c r="AP204" s="2"/>
    </row>
    <row r="205" spans="1:44" ht="12.75" x14ac:dyDescent="0.2">
      <c r="J205" s="2"/>
      <c r="K205" s="2"/>
      <c r="L205" s="2"/>
      <c r="AC205" s="2"/>
      <c r="AD205" s="2"/>
      <c r="AM205" s="2"/>
      <c r="AN205" s="2"/>
      <c r="AO205" s="2"/>
      <c r="AP205" s="2"/>
    </row>
    <row r="206" spans="1:44" ht="12.75" x14ac:dyDescent="0.2">
      <c r="J206" s="2"/>
      <c r="K206" s="2"/>
      <c r="L206" s="2"/>
      <c r="AC206" s="2"/>
      <c r="AD206" s="2"/>
      <c r="AM206" s="2"/>
      <c r="AN206" s="2"/>
      <c r="AO206" s="2"/>
      <c r="AP206" s="2"/>
    </row>
    <row r="207" spans="1:44" ht="12.75" x14ac:dyDescent="0.2">
      <c r="J207" s="2"/>
      <c r="K207" s="2"/>
      <c r="L207" s="2"/>
      <c r="AC207" s="2"/>
      <c r="AD207" s="2"/>
      <c r="AG207" s="2" t="s">
        <v>78</v>
      </c>
      <c r="AI207" s="5" t="s">
        <v>75</v>
      </c>
      <c r="AM207" s="2"/>
      <c r="AN207" s="2"/>
      <c r="AO207" s="2"/>
      <c r="AP207" s="2"/>
    </row>
    <row r="208" spans="1:44" ht="13.5" thickBot="1" x14ac:dyDescent="0.25">
      <c r="C208" s="2" t="s">
        <v>77</v>
      </c>
      <c r="D208" s="5" t="s">
        <v>75</v>
      </c>
      <c r="J208" s="2"/>
      <c r="K208" s="2"/>
      <c r="L208" s="2"/>
      <c r="V208" s="2" t="s">
        <v>78</v>
      </c>
      <c r="W208" s="5" t="s">
        <v>75</v>
      </c>
      <c r="AC208" s="2"/>
      <c r="AD208" s="2"/>
      <c r="AM208" s="2"/>
      <c r="AN208" s="2"/>
      <c r="AO208" s="2"/>
      <c r="AP208" s="2"/>
    </row>
    <row r="209" spans="1:44" thickBot="1" x14ac:dyDescent="0.3">
      <c r="A209" s="54" t="s">
        <v>79</v>
      </c>
      <c r="B209" s="7" t="s">
        <v>80</v>
      </c>
      <c r="C209" s="8" t="s">
        <v>57</v>
      </c>
      <c r="D209" s="12" t="s">
        <v>63</v>
      </c>
      <c r="E209" s="10" t="s">
        <v>59</v>
      </c>
      <c r="F209" s="11" t="s">
        <v>81</v>
      </c>
      <c r="G209" s="11" t="s">
        <v>82</v>
      </c>
      <c r="H209" s="11" t="s">
        <v>83</v>
      </c>
      <c r="I209" s="12" t="s">
        <v>60</v>
      </c>
      <c r="J209" s="2"/>
      <c r="K209" s="2"/>
      <c r="L209" s="2"/>
      <c r="T209" s="54" t="s">
        <v>79</v>
      </c>
      <c r="U209" s="12" t="s">
        <v>84</v>
      </c>
      <c r="V209" s="8" t="s">
        <v>61</v>
      </c>
      <c r="W209" s="12" t="s">
        <v>63</v>
      </c>
      <c r="X209" s="10" t="s">
        <v>59</v>
      </c>
      <c r="Y209" s="11" t="s">
        <v>81</v>
      </c>
      <c r="Z209" s="11" t="s">
        <v>82</v>
      </c>
      <c r="AA209" s="11" t="s">
        <v>83</v>
      </c>
      <c r="AB209" s="12" t="s">
        <v>60</v>
      </c>
      <c r="AC209" s="2"/>
      <c r="AD209" s="2"/>
      <c r="AM209" s="2"/>
      <c r="AN209" s="2"/>
      <c r="AO209" s="2"/>
      <c r="AP209" s="2"/>
    </row>
    <row r="210" spans="1:44" ht="13.5" thickBot="1" x14ac:dyDescent="0.25">
      <c r="A210" s="16">
        <f t="shared" ref="A210:A217" si="128">(G210-H210)/D210</f>
        <v>2.9732245098338639E-3</v>
      </c>
      <c r="B210" s="16">
        <f t="shared" ref="B210:B217" si="129">0.015*1.16*3600*E210</f>
        <v>1064.8799999999999</v>
      </c>
      <c r="C210" s="27">
        <f t="shared" ref="C210:C217" si="130">B210/(2.5*D210)*100</f>
        <v>43.670721600439784</v>
      </c>
      <c r="D210" s="16">
        <f>[1]Sheet2!$BG$61</f>
        <v>975.37202132174161</v>
      </c>
      <c r="E210" s="16">
        <f>F210-G210</f>
        <v>17</v>
      </c>
      <c r="F210" s="16">
        <v>34</v>
      </c>
      <c r="G210" s="16">
        <v>17</v>
      </c>
      <c r="H210" s="16">
        <v>14.1</v>
      </c>
      <c r="I210" s="17">
        <v>0.39583333333333331</v>
      </c>
      <c r="J210" s="2"/>
      <c r="K210" s="2"/>
      <c r="L210" s="2"/>
      <c r="T210" s="16">
        <f t="shared" ref="T210:T217" si="131">(Z210-AA210)/W210</f>
        <v>2.9732245098338639E-3</v>
      </c>
      <c r="U210" s="16">
        <f t="shared" ref="U210:U217" si="132">0.015*1.16*3600*X210</f>
        <v>1409.3999999999999</v>
      </c>
      <c r="V210" s="27">
        <f t="shared" ref="V210:V217" si="133">U210/(2.5*W210)*100</f>
        <v>57.799484471170295</v>
      </c>
      <c r="W210" s="16">
        <f>[1]Sheet2!$BG$61</f>
        <v>975.37202132174161</v>
      </c>
      <c r="X210" s="16">
        <f>Y210-Z210</f>
        <v>22.5</v>
      </c>
      <c r="Y210" s="16">
        <v>39.5</v>
      </c>
      <c r="Z210" s="16">
        <v>17</v>
      </c>
      <c r="AA210" s="16">
        <v>14.1</v>
      </c>
      <c r="AB210" s="17">
        <v>0.39583333333333331</v>
      </c>
      <c r="AC210" s="2"/>
      <c r="AD210" s="2"/>
      <c r="AM210" s="2"/>
      <c r="AN210" s="2"/>
      <c r="AO210" s="2"/>
      <c r="AP210" s="2"/>
    </row>
    <row r="211" spans="1:44" ht="13.5" thickBot="1" x14ac:dyDescent="0.25">
      <c r="A211" s="16">
        <f t="shared" si="128"/>
        <v>4.0957860733777151E-3</v>
      </c>
      <c r="B211" s="16">
        <f t="shared" si="129"/>
        <v>1077.4079999999999</v>
      </c>
      <c r="C211" s="27">
        <f t="shared" si="130"/>
        <v>43.052026163373029</v>
      </c>
      <c r="D211" s="16">
        <f>[1]Sheet2!$BH$61</f>
        <v>1001.0288444139396</v>
      </c>
      <c r="E211" s="16">
        <f t="shared" ref="E211:E216" si="134">F211-G211</f>
        <v>17.2</v>
      </c>
      <c r="F211" s="16">
        <v>36</v>
      </c>
      <c r="G211" s="16">
        <v>18.8</v>
      </c>
      <c r="H211" s="16">
        <v>14.7</v>
      </c>
      <c r="I211" s="17">
        <v>0.4375</v>
      </c>
      <c r="J211" s="2"/>
      <c r="K211" s="2"/>
      <c r="L211" s="2"/>
      <c r="T211" s="16">
        <f t="shared" si="131"/>
        <v>4.0957860733777151E-3</v>
      </c>
      <c r="U211" s="16">
        <f t="shared" si="132"/>
        <v>1390.6079999999997</v>
      </c>
      <c r="V211" s="27">
        <f t="shared" si="133"/>
        <v>55.567150048074488</v>
      </c>
      <c r="W211" s="16">
        <f>[1]Sheet2!$BH$61</f>
        <v>1001.0288444139396</v>
      </c>
      <c r="X211" s="16">
        <f t="shared" ref="X211:X216" si="135">Y211-Z211</f>
        <v>22.2</v>
      </c>
      <c r="Y211" s="16">
        <v>41</v>
      </c>
      <c r="Z211" s="16">
        <v>18.8</v>
      </c>
      <c r="AA211" s="16">
        <v>14.7</v>
      </c>
      <c r="AB211" s="17">
        <v>0.4375</v>
      </c>
      <c r="AC211" s="2"/>
      <c r="AD211" s="2"/>
      <c r="AM211" s="2"/>
      <c r="AN211" s="2"/>
      <c r="AO211" s="2"/>
      <c r="AP211" s="2"/>
    </row>
    <row r="212" spans="1:44" ht="13.5" thickBot="1" x14ac:dyDescent="0.25">
      <c r="A212" s="16">
        <f t="shared" si="128"/>
        <v>5.9400607709836585E-3</v>
      </c>
      <c r="B212" s="16">
        <f t="shared" si="129"/>
        <v>1096.1999999999998</v>
      </c>
      <c r="C212" s="27">
        <f t="shared" si="130"/>
        <v>43.409964114348568</v>
      </c>
      <c r="D212" s="16">
        <f>[1]Sheet2!$BI$61</f>
        <v>1010.090676059938</v>
      </c>
      <c r="E212" s="16">
        <f t="shared" si="134"/>
        <v>17.5</v>
      </c>
      <c r="F212" s="16">
        <v>39.5</v>
      </c>
      <c r="G212" s="16">
        <v>22</v>
      </c>
      <c r="H212" s="16">
        <v>16</v>
      </c>
      <c r="I212" s="17">
        <v>0.47916666666666669</v>
      </c>
      <c r="J212" s="2"/>
      <c r="K212" s="2"/>
      <c r="L212" s="2"/>
      <c r="T212" s="16">
        <f t="shared" si="131"/>
        <v>5.9400607709836585E-3</v>
      </c>
      <c r="U212" s="16">
        <f t="shared" si="132"/>
        <v>1346.7599999999998</v>
      </c>
      <c r="V212" s="27">
        <f t="shared" si="133"/>
        <v>53.332241626199661</v>
      </c>
      <c r="W212" s="16">
        <f>[1]Sheet2!$BI$61</f>
        <v>1010.090676059938</v>
      </c>
      <c r="X212" s="16">
        <f t="shared" si="135"/>
        <v>21.5</v>
      </c>
      <c r="Y212" s="16">
        <v>43.5</v>
      </c>
      <c r="Z212" s="16">
        <v>22</v>
      </c>
      <c r="AA212" s="16">
        <v>16</v>
      </c>
      <c r="AB212" s="17">
        <v>0.47916666666666669</v>
      </c>
      <c r="AC212" s="2"/>
      <c r="AD212" s="2"/>
      <c r="AM212" s="2"/>
      <c r="AN212" s="2"/>
      <c r="AO212" s="2"/>
      <c r="AP212" s="2"/>
    </row>
    <row r="213" spans="1:44" ht="13.5" thickBot="1" x14ac:dyDescent="0.25">
      <c r="A213" s="16">
        <f t="shared" si="128"/>
        <v>7.4629712562113409E-3</v>
      </c>
      <c r="B213" s="16">
        <f t="shared" si="129"/>
        <v>1096.1999999999998</v>
      </c>
      <c r="C213" s="27">
        <f t="shared" si="130"/>
        <v>43.631515152313973</v>
      </c>
      <c r="D213" s="16">
        <f>[1]Sheet2!$BJ$61</f>
        <v>1004.9616623885347</v>
      </c>
      <c r="E213" s="16">
        <f t="shared" si="134"/>
        <v>17.5</v>
      </c>
      <c r="F213" s="16">
        <v>43</v>
      </c>
      <c r="G213" s="16">
        <v>25.5</v>
      </c>
      <c r="H213" s="16">
        <v>18</v>
      </c>
      <c r="I213" s="17">
        <v>0.52083333333333304</v>
      </c>
      <c r="J213" s="2"/>
      <c r="K213" s="2"/>
      <c r="L213" s="2"/>
      <c r="T213" s="16">
        <f t="shared" si="131"/>
        <v>7.4629712562113409E-3</v>
      </c>
      <c r="U213" s="16">
        <f t="shared" si="132"/>
        <v>1315.4399999999998</v>
      </c>
      <c r="V213" s="27">
        <f t="shared" si="133"/>
        <v>52.357818182776775</v>
      </c>
      <c r="W213" s="16">
        <f>[1]Sheet2!$BJ$61</f>
        <v>1004.9616623885347</v>
      </c>
      <c r="X213" s="16">
        <f t="shared" si="135"/>
        <v>21</v>
      </c>
      <c r="Y213" s="16">
        <v>46.5</v>
      </c>
      <c r="Z213" s="16">
        <v>25.5</v>
      </c>
      <c r="AA213" s="16">
        <v>18</v>
      </c>
      <c r="AB213" s="17">
        <v>0.52083333333333304</v>
      </c>
      <c r="AC213" s="2"/>
      <c r="AD213" s="2"/>
      <c r="AM213" s="2"/>
      <c r="AN213" s="2"/>
      <c r="AO213" s="2"/>
      <c r="AP213" s="2"/>
    </row>
    <row r="214" spans="1:44" ht="13.5" thickBot="1" x14ac:dyDescent="0.25">
      <c r="A214" s="16">
        <f t="shared" si="128"/>
        <v>7.6195644179235834E-3</v>
      </c>
      <c r="B214" s="16">
        <f t="shared" si="129"/>
        <v>1096.1999999999998</v>
      </c>
      <c r="C214" s="27">
        <f t="shared" si="130"/>
        <v>44.547021412948432</v>
      </c>
      <c r="D214" s="16">
        <f>[1]Sheet2!$BK$61</f>
        <v>984.3082345176673</v>
      </c>
      <c r="E214" s="16">
        <f t="shared" si="134"/>
        <v>17.5</v>
      </c>
      <c r="F214" s="16">
        <v>42</v>
      </c>
      <c r="G214" s="16">
        <v>24.5</v>
      </c>
      <c r="H214" s="16">
        <v>17</v>
      </c>
      <c r="I214" s="17">
        <v>0.5625</v>
      </c>
      <c r="J214" s="2"/>
      <c r="K214" s="2"/>
      <c r="L214" s="2"/>
      <c r="T214" s="16">
        <f t="shared" si="131"/>
        <v>7.6195644179235834E-3</v>
      </c>
      <c r="U214" s="16">
        <f t="shared" si="132"/>
        <v>1315.4399999999998</v>
      </c>
      <c r="V214" s="27">
        <f t="shared" si="133"/>
        <v>53.456425695538115</v>
      </c>
      <c r="W214" s="16">
        <f>[1]Sheet2!$BK$61</f>
        <v>984.3082345176673</v>
      </c>
      <c r="X214" s="16">
        <f t="shared" si="135"/>
        <v>21</v>
      </c>
      <c r="Y214" s="16">
        <v>45.5</v>
      </c>
      <c r="Z214" s="16">
        <v>24.5</v>
      </c>
      <c r="AA214" s="16">
        <v>17</v>
      </c>
      <c r="AB214" s="17">
        <v>0.5625</v>
      </c>
      <c r="AC214" s="2"/>
      <c r="AD214" s="2"/>
      <c r="AM214" s="2"/>
      <c r="AN214" s="2"/>
      <c r="AO214" s="2"/>
      <c r="AP214" s="2"/>
    </row>
    <row r="215" spans="1:44" ht="13.5" thickBot="1" x14ac:dyDescent="0.25">
      <c r="A215" s="16">
        <f t="shared" si="128"/>
        <v>7.9617924337473753E-3</v>
      </c>
      <c r="B215" s="16">
        <f t="shared" si="129"/>
        <v>1096.1999999999998</v>
      </c>
      <c r="C215" s="27">
        <f t="shared" si="130"/>
        <v>46.547823284660652</v>
      </c>
      <c r="D215" s="16">
        <f>[1]Sheet2!$BL$61</f>
        <v>941.99893584389463</v>
      </c>
      <c r="E215" s="16">
        <f t="shared" si="134"/>
        <v>17.5</v>
      </c>
      <c r="F215" s="16">
        <v>41.5</v>
      </c>
      <c r="G215" s="16">
        <v>24</v>
      </c>
      <c r="H215" s="16">
        <v>16.5</v>
      </c>
      <c r="I215" s="17">
        <v>0.60416666666666596</v>
      </c>
      <c r="J215" s="2"/>
      <c r="K215" s="2"/>
      <c r="L215" s="2"/>
      <c r="T215" s="16">
        <f t="shared" si="131"/>
        <v>7.9617924337473753E-3</v>
      </c>
      <c r="U215" s="16">
        <f t="shared" si="132"/>
        <v>1315.4399999999998</v>
      </c>
      <c r="V215" s="27">
        <f t="shared" si="133"/>
        <v>55.857387941592783</v>
      </c>
      <c r="W215" s="16">
        <f>[1]Sheet2!$BL$61</f>
        <v>941.99893584389463</v>
      </c>
      <c r="X215" s="16">
        <f t="shared" si="135"/>
        <v>21</v>
      </c>
      <c r="Y215" s="16">
        <v>45</v>
      </c>
      <c r="Z215" s="16">
        <v>24</v>
      </c>
      <c r="AA215" s="16">
        <v>16.5</v>
      </c>
      <c r="AB215" s="17">
        <v>0.60416666666666596</v>
      </c>
      <c r="AC215" s="2"/>
      <c r="AD215" s="2"/>
      <c r="AM215" s="2"/>
      <c r="AN215" s="2"/>
      <c r="AO215" s="2"/>
      <c r="AP215" s="2"/>
    </row>
    <row r="216" spans="1:44" ht="12.75" x14ac:dyDescent="0.2">
      <c r="A216" s="21">
        <f t="shared" si="128"/>
        <v>9.2927884760332854E-3</v>
      </c>
      <c r="B216" s="21">
        <f t="shared" si="129"/>
        <v>1127.52</v>
      </c>
      <c r="C216" s="39">
        <f t="shared" si="130"/>
        <v>52.389024312485247</v>
      </c>
      <c r="D216" s="21">
        <f>[1]Sheet2!$BM$61</f>
        <v>860.88261027704732</v>
      </c>
      <c r="E216" s="21">
        <f t="shared" si="134"/>
        <v>18</v>
      </c>
      <c r="F216" s="21">
        <v>41</v>
      </c>
      <c r="G216" s="21">
        <v>23</v>
      </c>
      <c r="H216" s="21">
        <v>15</v>
      </c>
      <c r="I216" s="17">
        <v>0.64583333333333304</v>
      </c>
      <c r="J216" s="2"/>
      <c r="K216" s="2"/>
      <c r="L216" s="2"/>
      <c r="T216" s="21">
        <f t="shared" si="131"/>
        <v>9.2927884760332854E-3</v>
      </c>
      <c r="U216" s="21">
        <f t="shared" si="132"/>
        <v>1315.4399999999998</v>
      </c>
      <c r="V216" s="39">
        <f t="shared" si="133"/>
        <v>61.12052836456612</v>
      </c>
      <c r="W216" s="21">
        <f>[1]Sheet2!$BM$61</f>
        <v>860.88261027704732</v>
      </c>
      <c r="X216" s="21">
        <f t="shared" si="135"/>
        <v>21</v>
      </c>
      <c r="Y216" s="21">
        <v>44</v>
      </c>
      <c r="Z216" s="21">
        <v>23</v>
      </c>
      <c r="AA216" s="21">
        <v>15</v>
      </c>
      <c r="AB216" s="17">
        <v>0.64583333333333304</v>
      </c>
      <c r="AC216" s="2"/>
      <c r="AD216" s="2"/>
      <c r="AM216" s="2"/>
      <c r="AN216" s="2"/>
      <c r="AO216" s="2"/>
      <c r="AP216" s="2"/>
    </row>
    <row r="217" spans="1:44" x14ac:dyDescent="0.25">
      <c r="A217" s="25">
        <f t="shared" si="128"/>
        <v>9.4728718411058923E-3</v>
      </c>
      <c r="B217" s="25">
        <f t="shared" si="129"/>
        <v>1158.8399999999999</v>
      </c>
      <c r="C217" s="25">
        <f t="shared" si="130"/>
        <v>58.546894956518138</v>
      </c>
      <c r="D217" s="19">
        <f>[1]Sheet2!$BN$61</f>
        <v>791.73455798853365</v>
      </c>
      <c r="E217" s="25">
        <f>F217-G217</f>
        <v>18.5</v>
      </c>
      <c r="F217" s="25">
        <v>40.5</v>
      </c>
      <c r="G217" s="25">
        <v>22</v>
      </c>
      <c r="H217" s="25">
        <v>14.5</v>
      </c>
      <c r="I217" s="17">
        <v>0.66666666666666663</v>
      </c>
      <c r="T217" s="25">
        <f t="shared" si="131"/>
        <v>9.4728718411058923E-3</v>
      </c>
      <c r="U217" s="25">
        <f t="shared" si="132"/>
        <v>1315.4399999999998</v>
      </c>
      <c r="V217" s="25">
        <f t="shared" si="133"/>
        <v>66.45863751820977</v>
      </c>
      <c r="W217" s="19">
        <f>[1]Sheet2!$BN$61</f>
        <v>791.73455798853365</v>
      </c>
      <c r="X217" s="25">
        <f>Y217-Z217</f>
        <v>21</v>
      </c>
      <c r="Y217" s="25">
        <v>43</v>
      </c>
      <c r="Z217" s="25">
        <v>22</v>
      </c>
      <c r="AA217" s="25">
        <v>14.5</v>
      </c>
      <c r="AB217" s="17">
        <v>0.66666666666666663</v>
      </c>
    </row>
    <row r="220" spans="1:44" x14ac:dyDescent="0.25">
      <c r="AN220" s="2"/>
      <c r="AO220" s="2"/>
      <c r="AP220" s="2"/>
      <c r="AR220" s="232" t="s">
        <v>140</v>
      </c>
    </row>
    <row r="222" spans="1:44" ht="15.75" thickBot="1" x14ac:dyDescent="0.3">
      <c r="C222" s="2" t="s">
        <v>77</v>
      </c>
      <c r="D222" s="5" t="s">
        <v>76</v>
      </c>
      <c r="N222" s="2" t="s">
        <v>77</v>
      </c>
      <c r="P222" s="5" t="s">
        <v>76</v>
      </c>
    </row>
    <row r="223" spans="1:44" ht="15.75" thickBot="1" x14ac:dyDescent="0.3">
      <c r="A223" s="54" t="s">
        <v>79</v>
      </c>
      <c r="B223" s="7" t="s">
        <v>80</v>
      </c>
      <c r="C223" s="8" t="s">
        <v>57</v>
      </c>
      <c r="D223" s="12" t="s">
        <v>63</v>
      </c>
      <c r="E223" s="10" t="s">
        <v>59</v>
      </c>
      <c r="F223" s="11" t="s">
        <v>81</v>
      </c>
      <c r="G223" s="11" t="s">
        <v>82</v>
      </c>
      <c r="H223" s="11" t="s">
        <v>83</v>
      </c>
      <c r="I223" s="12" t="s">
        <v>60</v>
      </c>
      <c r="V223" s="2" t="s">
        <v>78</v>
      </c>
      <c r="W223" s="5" t="s">
        <v>76</v>
      </c>
      <c r="AG223" s="2" t="s">
        <v>78</v>
      </c>
      <c r="AI223" s="5" t="s">
        <v>76</v>
      </c>
    </row>
    <row r="224" spans="1:44" ht="15.75" thickBot="1" x14ac:dyDescent="0.3">
      <c r="A224" s="16">
        <f t="shared" ref="A224:A231" si="136">(G224-H224)/D224</f>
        <v>3.0941618073049228E-3</v>
      </c>
      <c r="B224" s="16">
        <f t="shared" ref="B224:B231" si="137">0.015*1.16*3600*E224</f>
        <v>814.31999999999994</v>
      </c>
      <c r="C224" s="27">
        <f t="shared" ref="C224:C231" si="138">B224/(2.5*D224)*100</f>
        <v>33.595171238993927</v>
      </c>
      <c r="D224" s="16">
        <f>[1]Sheet2!$BG$79</f>
        <v>969.56791106314517</v>
      </c>
      <c r="E224" s="16">
        <f>F224-G224</f>
        <v>13</v>
      </c>
      <c r="F224" s="16">
        <v>44</v>
      </c>
      <c r="G224" s="16">
        <v>31</v>
      </c>
      <c r="H224" s="16">
        <v>28</v>
      </c>
      <c r="I224" s="17">
        <v>0.39583333333333331</v>
      </c>
      <c r="T224" s="54" t="s">
        <v>79</v>
      </c>
      <c r="U224" s="12" t="s">
        <v>84</v>
      </c>
      <c r="V224" s="8" t="s">
        <v>61</v>
      </c>
      <c r="W224" s="12" t="s">
        <v>63</v>
      </c>
      <c r="X224" s="10" t="s">
        <v>59</v>
      </c>
      <c r="Y224" s="11" t="s">
        <v>81</v>
      </c>
      <c r="Z224" s="11" t="s">
        <v>82</v>
      </c>
      <c r="AA224" s="11" t="s">
        <v>83</v>
      </c>
      <c r="AB224" s="12" t="s">
        <v>60</v>
      </c>
    </row>
    <row r="225" spans="1:44" ht="15.75" thickBot="1" x14ac:dyDescent="0.3">
      <c r="A225" s="16">
        <f t="shared" si="136"/>
        <v>3.000327677264368E-3</v>
      </c>
      <c r="B225" s="16">
        <f t="shared" si="137"/>
        <v>751.68</v>
      </c>
      <c r="C225" s="27">
        <f t="shared" si="138"/>
        <v>30.070484112614398</v>
      </c>
      <c r="D225" s="16">
        <f>[1]Sheet2!$BH$79</f>
        <v>999.89078617417329</v>
      </c>
      <c r="E225" s="16">
        <f t="shared" ref="E225:E231" si="139">F225-G225</f>
        <v>12</v>
      </c>
      <c r="F225" s="16">
        <v>45</v>
      </c>
      <c r="G225" s="16">
        <v>33</v>
      </c>
      <c r="H225" s="16">
        <v>30</v>
      </c>
      <c r="I225" s="17">
        <v>0.4375</v>
      </c>
      <c r="T225" s="16">
        <f t="shared" ref="T225:T232" si="140">(Z225-AA225)/W225</f>
        <v>3.0941618073049228E-3</v>
      </c>
      <c r="U225" s="16">
        <f t="shared" ref="U225:U232" si="141">0.015*1.16*3600*X225</f>
        <v>1190.1599999999999</v>
      </c>
      <c r="V225" s="27">
        <f t="shared" ref="V225:V232" si="142">U225/(2.5*W225)*100</f>
        <v>49.10063488776035</v>
      </c>
      <c r="W225" s="16">
        <f>[1]Sheet2!$BG$79</f>
        <v>969.56791106314517</v>
      </c>
      <c r="X225" s="16">
        <f>Y225-Z225</f>
        <v>19</v>
      </c>
      <c r="Y225" s="16">
        <v>50</v>
      </c>
      <c r="Z225" s="16">
        <v>31</v>
      </c>
      <c r="AA225" s="16">
        <v>28</v>
      </c>
      <c r="AB225" s="17">
        <v>0.39583333333333331</v>
      </c>
    </row>
    <row r="226" spans="1:44" ht="15.75" thickBot="1" x14ac:dyDescent="0.3">
      <c r="A226" s="16">
        <f t="shared" si="136"/>
        <v>3.654050276729361E-3</v>
      </c>
      <c r="B226" s="16">
        <f t="shared" si="137"/>
        <v>833.11199999999974</v>
      </c>
      <c r="C226" s="27">
        <f t="shared" si="138"/>
        <v>32.910628477259976</v>
      </c>
      <c r="D226" s="16">
        <f>[1]Sheet2!$BI$79</f>
        <v>1012.5750112315833</v>
      </c>
      <c r="E226" s="16">
        <f t="shared" si="139"/>
        <v>13.299999999999997</v>
      </c>
      <c r="F226" s="16">
        <v>48</v>
      </c>
      <c r="G226" s="16">
        <v>34.700000000000003</v>
      </c>
      <c r="H226" s="16">
        <v>31</v>
      </c>
      <c r="I226" s="17">
        <v>0.47916666666666669</v>
      </c>
      <c r="T226" s="16">
        <f t="shared" si="140"/>
        <v>3.000327677264368E-3</v>
      </c>
      <c r="U226" s="16">
        <f t="shared" si="141"/>
        <v>1190.1599999999999</v>
      </c>
      <c r="V226" s="27">
        <f t="shared" si="142"/>
        <v>47.611599844972794</v>
      </c>
      <c r="W226" s="16">
        <f>[1]Sheet2!$BH$79</f>
        <v>999.89078617417329</v>
      </c>
      <c r="X226" s="16">
        <f t="shared" ref="X226:X232" si="143">Y226-Z226</f>
        <v>19</v>
      </c>
      <c r="Y226" s="16">
        <v>52</v>
      </c>
      <c r="Z226" s="16">
        <v>33</v>
      </c>
      <c r="AA226" s="16">
        <v>30</v>
      </c>
      <c r="AB226" s="17">
        <v>0.4375</v>
      </c>
    </row>
    <row r="227" spans="1:44" ht="15.75" thickBot="1" x14ac:dyDescent="0.3">
      <c r="A227" s="16">
        <f t="shared" si="136"/>
        <v>4.945323566839765E-3</v>
      </c>
      <c r="B227" s="16">
        <f t="shared" si="137"/>
        <v>814.31999999999994</v>
      </c>
      <c r="C227" s="27">
        <f t="shared" si="138"/>
        <v>32.216607095591662</v>
      </c>
      <c r="D227" s="16">
        <f>[1]Sheet2!$BJ$79</f>
        <v>1011.0561892303389</v>
      </c>
      <c r="E227" s="16">
        <f t="shared" si="139"/>
        <v>13</v>
      </c>
      <c r="F227" s="16">
        <v>50</v>
      </c>
      <c r="G227" s="16">
        <v>37</v>
      </c>
      <c r="H227" s="16">
        <v>32</v>
      </c>
      <c r="I227" s="17">
        <v>0.52083333333333304</v>
      </c>
      <c r="T227" s="16">
        <f t="shared" si="140"/>
        <v>3.654050276729361E-3</v>
      </c>
      <c r="U227" s="16">
        <f t="shared" si="141"/>
        <v>1271.5919999999996</v>
      </c>
      <c r="V227" s="27">
        <f t="shared" si="142"/>
        <v>50.232011886344182</v>
      </c>
      <c r="W227" s="16">
        <f>[1]Sheet2!$BI$79</f>
        <v>1012.5750112315833</v>
      </c>
      <c r="X227" s="16">
        <f t="shared" si="143"/>
        <v>20.299999999999997</v>
      </c>
      <c r="Y227" s="16">
        <v>55</v>
      </c>
      <c r="Z227" s="16">
        <v>34.700000000000003</v>
      </c>
      <c r="AA227" s="16">
        <v>31</v>
      </c>
      <c r="AB227" s="17">
        <v>0.47916666666666669</v>
      </c>
    </row>
    <row r="228" spans="1:44" ht="15.75" thickBot="1" x14ac:dyDescent="0.3">
      <c r="A228" s="16">
        <f t="shared" si="136"/>
        <v>5.0253980258022609E-3</v>
      </c>
      <c r="B228" s="16">
        <f t="shared" si="137"/>
        <v>689.04</v>
      </c>
      <c r="C228" s="27">
        <f t="shared" si="138"/>
        <v>27.701602045590317</v>
      </c>
      <c r="D228" s="16">
        <f>[1]Sheet2!$BK$79</f>
        <v>994.94606682458618</v>
      </c>
      <c r="E228" s="16">
        <f t="shared" si="139"/>
        <v>11</v>
      </c>
      <c r="F228" s="16">
        <v>49</v>
      </c>
      <c r="G228" s="16">
        <v>38</v>
      </c>
      <c r="H228" s="16">
        <v>33</v>
      </c>
      <c r="I228" s="17">
        <v>0.5625</v>
      </c>
      <c r="T228" s="16">
        <f t="shared" si="140"/>
        <v>4.945323566839765E-3</v>
      </c>
      <c r="U228" s="16">
        <f t="shared" si="141"/>
        <v>1503.36</v>
      </c>
      <c r="V228" s="27">
        <f t="shared" si="142"/>
        <v>59.47681309955383</v>
      </c>
      <c r="W228" s="16">
        <f>[1]Sheet2!$BJ$79</f>
        <v>1011.0561892303389</v>
      </c>
      <c r="X228" s="16">
        <f t="shared" si="143"/>
        <v>24</v>
      </c>
      <c r="Y228" s="16">
        <v>61</v>
      </c>
      <c r="Z228" s="16">
        <v>37</v>
      </c>
      <c r="AA228" s="16">
        <v>32</v>
      </c>
      <c r="AB228" s="17">
        <v>0.52083333333333304</v>
      </c>
    </row>
    <row r="229" spans="1:44" ht="15.75" thickBot="1" x14ac:dyDescent="0.3">
      <c r="A229" s="16">
        <f t="shared" si="136"/>
        <v>5.2097882995000852E-3</v>
      </c>
      <c r="B229" s="16">
        <f t="shared" si="137"/>
        <v>563.76</v>
      </c>
      <c r="C229" s="27">
        <f t="shared" si="138"/>
        <v>23.496562013809346</v>
      </c>
      <c r="D229" s="16">
        <f>[1]Sheet2!$BL$79</f>
        <v>959.7318955320668</v>
      </c>
      <c r="E229" s="16">
        <f t="shared" si="139"/>
        <v>9</v>
      </c>
      <c r="F229" s="16">
        <v>46</v>
      </c>
      <c r="G229" s="16">
        <v>37</v>
      </c>
      <c r="H229" s="16">
        <v>32</v>
      </c>
      <c r="I229" s="17">
        <v>0.60416666666666596</v>
      </c>
      <c r="T229" s="16">
        <f t="shared" si="140"/>
        <v>5.0253980258022609E-3</v>
      </c>
      <c r="U229" s="16">
        <f t="shared" si="141"/>
        <v>1378.08</v>
      </c>
      <c r="V229" s="27">
        <f t="shared" si="142"/>
        <v>55.403204091180633</v>
      </c>
      <c r="W229" s="16">
        <f>[1]Sheet2!$BK$79</f>
        <v>994.94606682458618</v>
      </c>
      <c r="X229" s="16">
        <f t="shared" si="143"/>
        <v>22</v>
      </c>
      <c r="Y229" s="16">
        <v>60</v>
      </c>
      <c r="Z229" s="16">
        <v>38</v>
      </c>
      <c r="AA229" s="16">
        <v>33</v>
      </c>
      <c r="AB229" s="17">
        <v>0.5625</v>
      </c>
    </row>
    <row r="230" spans="1:44" ht="15.75" thickBot="1" x14ac:dyDescent="0.3">
      <c r="A230" s="16">
        <f t="shared" si="136"/>
        <v>5.6014493947945465E-3</v>
      </c>
      <c r="B230" s="21">
        <f t="shared" si="137"/>
        <v>563.76</v>
      </c>
      <c r="C230" s="27">
        <f t="shared" si="138"/>
        <v>25.262984886474992</v>
      </c>
      <c r="D230" s="16">
        <f>[1]Sheet2!$BM$79</f>
        <v>892.62611292115275</v>
      </c>
      <c r="E230" s="21">
        <f t="shared" si="139"/>
        <v>9</v>
      </c>
      <c r="F230" s="21">
        <v>45</v>
      </c>
      <c r="G230" s="21">
        <v>36</v>
      </c>
      <c r="H230" s="21">
        <v>31</v>
      </c>
      <c r="I230" s="17">
        <v>0.64583333333333304</v>
      </c>
      <c r="T230" s="16">
        <f t="shared" si="140"/>
        <v>5.2097882995000852E-3</v>
      </c>
      <c r="U230" s="16">
        <f t="shared" si="141"/>
        <v>1315.4399999999998</v>
      </c>
      <c r="V230" s="27">
        <f t="shared" si="142"/>
        <v>54.82531136555513</v>
      </c>
      <c r="W230" s="16">
        <f>[1]Sheet2!$BL$79</f>
        <v>959.7318955320668</v>
      </c>
      <c r="X230" s="16">
        <f t="shared" si="143"/>
        <v>21</v>
      </c>
      <c r="Y230" s="16">
        <v>58</v>
      </c>
      <c r="Z230" s="16">
        <v>37</v>
      </c>
      <c r="AA230" s="16">
        <v>32</v>
      </c>
      <c r="AB230" s="17">
        <v>0.60416666666666596</v>
      </c>
    </row>
    <row r="231" spans="1:44" ht="15.75" thickBot="1" x14ac:dyDescent="0.3">
      <c r="A231" s="16">
        <f t="shared" si="136"/>
        <v>5.9719853715795536E-3</v>
      </c>
      <c r="B231" s="25">
        <f t="shared" si="137"/>
        <v>563.76</v>
      </c>
      <c r="C231" s="27">
        <f t="shared" si="138"/>
        <v>26.934131784653516</v>
      </c>
      <c r="D231" s="16">
        <f>[1]Sheet2!$BN$79</f>
        <v>837.24250628523066</v>
      </c>
      <c r="E231" s="25">
        <f t="shared" si="139"/>
        <v>9</v>
      </c>
      <c r="F231" s="25">
        <v>44</v>
      </c>
      <c r="G231" s="25">
        <v>35</v>
      </c>
      <c r="H231" s="25">
        <v>30</v>
      </c>
      <c r="I231" s="17">
        <v>0.66666666666666663</v>
      </c>
      <c r="T231" s="16">
        <f t="shared" si="140"/>
        <v>5.6014493947945465E-3</v>
      </c>
      <c r="U231" s="21">
        <f t="shared" si="141"/>
        <v>1315.4399999999998</v>
      </c>
      <c r="V231" s="27">
        <f t="shared" si="142"/>
        <v>58.94696473510831</v>
      </c>
      <c r="W231" s="16">
        <f>[1]Sheet2!$BM$79</f>
        <v>892.62611292115275</v>
      </c>
      <c r="X231" s="21">
        <f t="shared" si="143"/>
        <v>21</v>
      </c>
      <c r="Y231" s="21">
        <v>57</v>
      </c>
      <c r="Z231" s="21">
        <v>36</v>
      </c>
      <c r="AA231" s="21">
        <v>31</v>
      </c>
      <c r="AB231" s="17">
        <v>0.64583333333333304</v>
      </c>
    </row>
    <row r="232" spans="1:44" ht="15.75" thickBot="1" x14ac:dyDescent="0.3">
      <c r="T232" s="16">
        <f t="shared" si="140"/>
        <v>5.9719853715795536E-3</v>
      </c>
      <c r="U232" s="25">
        <f t="shared" si="141"/>
        <v>1190.1599999999999</v>
      </c>
      <c r="V232" s="27">
        <f t="shared" si="142"/>
        <v>56.860944878712971</v>
      </c>
      <c r="W232" s="16">
        <f>[1]Sheet2!$BN$79</f>
        <v>837.24250628523066</v>
      </c>
      <c r="X232" s="25">
        <f t="shared" si="143"/>
        <v>19</v>
      </c>
      <c r="Y232" s="25">
        <v>54</v>
      </c>
      <c r="Z232" s="25">
        <v>35</v>
      </c>
      <c r="AA232" s="25">
        <v>30</v>
      </c>
      <c r="AB232" s="17">
        <v>0.66666666666666663</v>
      </c>
    </row>
    <row r="235" spans="1:44" x14ac:dyDescent="0.25">
      <c r="AN235" s="2"/>
      <c r="AO235" s="2"/>
      <c r="AP235" s="2"/>
      <c r="AR235" s="230" t="s">
        <v>134</v>
      </c>
    </row>
  </sheetData>
  <mergeCells count="3">
    <mergeCell ref="AN12:AW12"/>
    <mergeCell ref="AN87:AV87"/>
    <mergeCell ref="AN98:AV98"/>
  </mergeCells>
  <pageMargins left="0.7" right="0.7" top="0.75" bottom="0.75" header="0.3" footer="0.3"/>
  <pageSetup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43"/>
  <sheetViews>
    <sheetView workbookViewId="0">
      <selection activeCell="A41" sqref="A41:XFD43"/>
    </sheetView>
  </sheetViews>
  <sheetFormatPr defaultRowHeight="15" x14ac:dyDescent="0.25"/>
  <cols>
    <col min="1" max="1" width="25.5703125" style="489" customWidth="1"/>
    <col min="2" max="2" width="25.28515625" style="489" customWidth="1"/>
    <col min="3" max="3" width="15.28515625" style="489" customWidth="1"/>
    <col min="4" max="4" width="9.140625" style="489"/>
    <col min="5" max="5" width="16" style="489" customWidth="1"/>
    <col min="6" max="7" width="9.140625" style="489"/>
    <col min="8" max="8" width="9" style="489" customWidth="1"/>
    <col min="9" max="9" width="10.28515625" style="489" customWidth="1"/>
    <col min="10" max="11" width="9.140625" style="489"/>
    <col min="12" max="12" width="20.7109375" style="489" customWidth="1"/>
    <col min="13" max="13" width="25.42578125" style="489" customWidth="1"/>
    <col min="14" max="14" width="9.140625" style="489"/>
    <col min="18" max="18" width="24.140625" style="489" customWidth="1"/>
    <col min="19" max="19" width="12.28515625" style="489" customWidth="1"/>
    <col min="20" max="20" width="22.5703125" style="489" customWidth="1"/>
    <col min="21" max="16384" width="9.140625" style="489"/>
  </cols>
  <sheetData>
    <row r="1" spans="1:34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L1" s="488"/>
      <c r="M1" s="488"/>
      <c r="N1" s="488"/>
      <c r="O1" s="489"/>
      <c r="P1" s="489"/>
      <c r="Q1" s="489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</row>
    <row r="2" spans="1:34" x14ac:dyDescent="0.25">
      <c r="A2" s="488"/>
      <c r="B2" s="488"/>
      <c r="C2" s="488"/>
      <c r="D2" s="488"/>
      <c r="E2" s="488"/>
      <c r="F2" s="488"/>
      <c r="G2" s="488"/>
      <c r="H2" s="488"/>
      <c r="I2" s="488"/>
      <c r="J2" s="488"/>
      <c r="L2" s="488"/>
      <c r="M2" s="488"/>
      <c r="N2" s="488"/>
      <c r="O2" s="489"/>
      <c r="P2" s="489"/>
      <c r="Q2" s="489"/>
      <c r="R2" s="488"/>
      <c r="S2" s="488"/>
      <c r="T2" s="488"/>
      <c r="U2" s="488"/>
      <c r="V2" s="488"/>
      <c r="W2" s="488"/>
      <c r="X2" s="488"/>
      <c r="Y2" s="488"/>
      <c r="Z2" s="488"/>
      <c r="AA2" s="488"/>
      <c r="AB2" s="488"/>
      <c r="AC2" s="488"/>
      <c r="AD2" s="488"/>
      <c r="AE2" s="488"/>
      <c r="AF2" s="488"/>
      <c r="AG2" s="488"/>
      <c r="AH2" s="488"/>
    </row>
    <row r="3" spans="1:34" x14ac:dyDescent="0.25">
      <c r="A3" s="488"/>
      <c r="B3" s="488"/>
      <c r="C3" s="488"/>
      <c r="D3" s="488"/>
      <c r="E3" s="488"/>
      <c r="F3" s="488"/>
      <c r="G3" s="488"/>
      <c r="H3" s="488"/>
      <c r="I3" s="488"/>
      <c r="J3" s="488"/>
      <c r="L3" s="488"/>
      <c r="M3" s="488"/>
      <c r="N3" s="488"/>
      <c r="O3" s="489"/>
      <c r="P3" s="489"/>
      <c r="Q3" s="489"/>
      <c r="R3" s="488"/>
      <c r="S3" s="488"/>
      <c r="T3" s="488"/>
      <c r="U3" s="488"/>
      <c r="V3" s="488"/>
      <c r="W3" s="488"/>
      <c r="X3" s="488"/>
      <c r="Y3" s="488"/>
      <c r="Z3" s="488"/>
      <c r="AA3" s="488"/>
      <c r="AB3" s="488"/>
      <c r="AC3" s="488"/>
      <c r="AD3" s="488"/>
      <c r="AE3" s="488"/>
      <c r="AF3" s="488"/>
      <c r="AG3" s="488"/>
      <c r="AH3" s="488"/>
    </row>
    <row r="4" spans="1:34" x14ac:dyDescent="0.25">
      <c r="A4" s="488"/>
      <c r="B4" s="488"/>
      <c r="C4" s="488"/>
      <c r="D4" s="488"/>
      <c r="E4" s="488"/>
      <c r="F4" s="488"/>
      <c r="G4" s="488"/>
      <c r="H4" s="488"/>
      <c r="I4" s="488"/>
      <c r="J4" s="488"/>
      <c r="L4" s="488"/>
      <c r="M4" s="488"/>
      <c r="N4" s="488"/>
      <c r="O4" s="489"/>
      <c r="P4" s="489"/>
      <c r="Q4" s="489"/>
      <c r="R4" s="488"/>
      <c r="S4" s="488"/>
      <c r="T4" s="488"/>
      <c r="U4" s="488"/>
      <c r="V4" s="488"/>
      <c r="W4" s="488"/>
      <c r="X4" s="488"/>
      <c r="Y4" s="488"/>
      <c r="Z4" s="488"/>
      <c r="AA4" s="488"/>
      <c r="AB4" s="488"/>
      <c r="AC4" s="488"/>
      <c r="AD4" s="488"/>
      <c r="AE4" s="488"/>
      <c r="AF4" s="488"/>
      <c r="AG4" s="488"/>
      <c r="AH4" s="488"/>
    </row>
    <row r="5" spans="1:34" x14ac:dyDescent="0.25">
      <c r="A5" s="488"/>
      <c r="B5" s="488"/>
      <c r="C5" s="488"/>
      <c r="D5" s="488"/>
      <c r="E5" s="488"/>
      <c r="F5" s="488"/>
      <c r="G5" s="488"/>
      <c r="H5" s="488"/>
      <c r="I5" s="488"/>
      <c r="J5" s="488"/>
      <c r="L5" s="488"/>
      <c r="M5" s="488"/>
      <c r="N5" s="488"/>
      <c r="O5" s="489"/>
      <c r="P5" s="489"/>
      <c r="Q5" s="489"/>
      <c r="R5" s="488"/>
      <c r="S5" s="488"/>
      <c r="T5" s="488"/>
      <c r="U5" s="488"/>
      <c r="V5" s="488"/>
      <c r="W5" s="488"/>
      <c r="X5" s="488"/>
      <c r="Y5" s="488"/>
      <c r="Z5" s="488"/>
      <c r="AA5" s="488"/>
      <c r="AB5" s="488"/>
      <c r="AC5" s="488"/>
      <c r="AD5" s="488"/>
      <c r="AE5" s="488"/>
      <c r="AF5" s="488"/>
      <c r="AG5" s="488"/>
      <c r="AH5" s="488"/>
    </row>
    <row r="6" spans="1:34" x14ac:dyDescent="0.25">
      <c r="A6" s="82" t="s">
        <v>0</v>
      </c>
      <c r="B6" s="82" t="s">
        <v>1</v>
      </c>
      <c r="C6" s="490" t="s">
        <v>2</v>
      </c>
      <c r="D6" s="491" t="s">
        <v>3</v>
      </c>
      <c r="E6" s="488"/>
      <c r="F6" s="488"/>
      <c r="G6" s="488"/>
      <c r="H6" s="488"/>
      <c r="I6" s="488"/>
      <c r="J6" s="488"/>
      <c r="L6" s="488"/>
      <c r="M6" s="488"/>
      <c r="N6" s="488"/>
      <c r="O6" s="489"/>
      <c r="P6" s="489"/>
      <c r="Q6" s="489"/>
      <c r="R6" s="488"/>
      <c r="S6" s="488"/>
      <c r="T6" s="488"/>
      <c r="U6" s="488"/>
      <c r="V6" s="488"/>
      <c r="W6" s="488"/>
      <c r="X6" s="488"/>
      <c r="Y6" s="488"/>
      <c r="Z6" s="488"/>
      <c r="AA6" s="488"/>
      <c r="AB6" s="488"/>
      <c r="AC6" s="488"/>
      <c r="AD6" s="488"/>
      <c r="AE6" s="488"/>
      <c r="AF6" s="488"/>
      <c r="AG6" s="488"/>
      <c r="AH6" s="488"/>
    </row>
    <row r="7" spans="1:34" x14ac:dyDescent="0.25">
      <c r="A7" s="62" t="s">
        <v>43</v>
      </c>
      <c r="B7" s="85">
        <v>9</v>
      </c>
      <c r="C7" s="84">
        <f>B7+IF(A7="January",0,IF(A7="February",31,IF(A7="Mars",59,IF(A7="April",90,IF(A7="May",120,IF(A7="June",151,IF(A7="July",181,IF(A7="August",212,IF(A7="September",243,IF(A7="October",273,IF(A7="November",304,IF(A7="December",334,"Please Choose the Mounth "))))))))))))</f>
        <v>9</v>
      </c>
      <c r="D7" s="83">
        <f>INT(23.45*(SIN((360*((284+C7)/365))*PI()/180)))</f>
        <v>-23</v>
      </c>
      <c r="O7" s="489"/>
      <c r="P7" s="489"/>
      <c r="Q7" s="489"/>
      <c r="V7" s="488"/>
      <c r="W7" s="488"/>
      <c r="X7" s="488"/>
      <c r="Y7" s="488"/>
      <c r="Z7" s="488"/>
      <c r="AA7" s="488"/>
      <c r="AB7" s="488"/>
      <c r="AC7" s="488"/>
      <c r="AD7" s="488"/>
      <c r="AE7" s="488"/>
      <c r="AF7" s="488"/>
      <c r="AG7" s="488"/>
      <c r="AH7" s="488"/>
    </row>
    <row r="8" spans="1:34" x14ac:dyDescent="0.25">
      <c r="O8" s="489"/>
      <c r="P8" s="489"/>
      <c r="Q8" s="489"/>
      <c r="R8" s="488"/>
      <c r="S8" s="488"/>
      <c r="V8" s="488"/>
      <c r="W8" s="488"/>
      <c r="X8" s="488"/>
      <c r="Y8" s="488"/>
      <c r="Z8" s="488"/>
      <c r="AA8" s="488"/>
      <c r="AB8" s="488"/>
      <c r="AC8" s="488"/>
      <c r="AD8" s="488"/>
      <c r="AE8" s="488"/>
      <c r="AF8" s="488"/>
      <c r="AG8" s="488"/>
      <c r="AH8" s="488"/>
    </row>
    <row r="9" spans="1:34" x14ac:dyDescent="0.25">
      <c r="A9" s="488"/>
      <c r="B9" s="488"/>
      <c r="C9" s="488"/>
      <c r="D9" s="488"/>
      <c r="O9" s="489"/>
      <c r="P9" s="489"/>
      <c r="Q9" s="489"/>
      <c r="R9" s="488"/>
      <c r="S9" s="488"/>
      <c r="V9" s="488"/>
      <c r="W9" s="488"/>
      <c r="X9" s="488"/>
      <c r="Y9" s="488"/>
      <c r="Z9" s="488"/>
      <c r="AA9" s="488"/>
      <c r="AB9" s="488"/>
      <c r="AC9" s="488"/>
      <c r="AD9" s="488"/>
      <c r="AE9" s="488"/>
      <c r="AF9" s="488"/>
      <c r="AG9" s="488"/>
      <c r="AH9" s="488"/>
    </row>
    <row r="10" spans="1:34" x14ac:dyDescent="0.25">
      <c r="A10" s="488"/>
      <c r="B10" s="488"/>
      <c r="C10" s="488"/>
      <c r="D10" s="488"/>
      <c r="E10" s="488"/>
      <c r="F10" s="488"/>
      <c r="G10" s="488"/>
      <c r="H10" s="488"/>
      <c r="I10" s="488"/>
      <c r="J10" s="488"/>
      <c r="O10" s="489"/>
      <c r="P10" s="489"/>
      <c r="Q10" s="489"/>
      <c r="R10" s="488"/>
      <c r="S10" s="488"/>
      <c r="T10" s="488"/>
      <c r="U10" s="488"/>
      <c r="V10" s="488"/>
      <c r="W10" s="488"/>
      <c r="X10" s="488"/>
      <c r="Y10" s="488"/>
      <c r="Z10" s="488"/>
      <c r="AA10" s="488"/>
      <c r="AB10" s="488"/>
      <c r="AC10" s="488"/>
      <c r="AD10" s="488"/>
      <c r="AE10" s="488"/>
      <c r="AF10" s="488"/>
      <c r="AG10" s="488"/>
      <c r="AH10" s="488"/>
    </row>
    <row r="11" spans="1:34" x14ac:dyDescent="0.25">
      <c r="A11" s="488"/>
      <c r="B11" s="488"/>
      <c r="C11" s="488"/>
      <c r="D11" s="488"/>
      <c r="E11" s="488"/>
      <c r="F11" s="488"/>
      <c r="G11" s="488"/>
      <c r="H11" s="488"/>
      <c r="I11" s="493"/>
      <c r="J11" s="488"/>
      <c r="O11" s="489"/>
      <c r="P11" s="489"/>
      <c r="Q11" s="489"/>
      <c r="T11" s="488"/>
      <c r="U11" s="488"/>
      <c r="V11" s="488"/>
      <c r="W11" s="488"/>
      <c r="X11" s="488"/>
      <c r="Y11" s="488"/>
      <c r="Z11" s="488"/>
      <c r="AA11" s="488"/>
      <c r="AB11" s="488"/>
      <c r="AC11" s="488"/>
      <c r="AD11" s="488"/>
      <c r="AE11" s="488"/>
      <c r="AF11" s="488"/>
      <c r="AG11" s="488"/>
      <c r="AH11" s="488"/>
    </row>
    <row r="12" spans="1:34" ht="18" customHeight="1" x14ac:dyDescent="0.25">
      <c r="A12" s="488"/>
      <c r="B12" s="488"/>
      <c r="C12" s="488"/>
      <c r="D12" s="488"/>
      <c r="E12" s="488"/>
      <c r="F12" s="488"/>
      <c r="G12" s="488"/>
      <c r="H12" s="488"/>
      <c r="I12" s="488"/>
      <c r="J12" s="488"/>
      <c r="O12" s="489"/>
      <c r="P12" s="489"/>
      <c r="Q12" s="489"/>
      <c r="R12" s="488"/>
      <c r="S12" s="488"/>
      <c r="T12" s="488"/>
      <c r="U12" s="488"/>
      <c r="V12" s="488"/>
      <c r="W12" s="488"/>
      <c r="X12" s="488"/>
      <c r="Y12" s="488"/>
      <c r="Z12" s="488"/>
      <c r="AA12" s="488"/>
      <c r="AB12" s="488"/>
      <c r="AC12" s="488"/>
      <c r="AD12" s="488"/>
      <c r="AE12" s="488"/>
      <c r="AF12" s="488"/>
      <c r="AG12" s="488"/>
      <c r="AH12" s="488"/>
    </row>
    <row r="13" spans="1:34" ht="15" customHeight="1" x14ac:dyDescent="0.25">
      <c r="A13" s="488"/>
      <c r="B13" s="488"/>
      <c r="C13" s="488"/>
      <c r="D13" s="488"/>
      <c r="E13" s="488"/>
      <c r="F13" s="488"/>
      <c r="G13" s="488"/>
      <c r="H13" s="488"/>
      <c r="I13" s="488"/>
      <c r="J13" s="488"/>
      <c r="O13" s="489"/>
      <c r="P13" s="489"/>
      <c r="Q13" s="489"/>
      <c r="R13" s="488"/>
      <c r="S13" s="488"/>
      <c r="T13" s="488"/>
      <c r="U13" s="488"/>
      <c r="V13" s="488"/>
      <c r="W13" s="488"/>
      <c r="X13" s="488"/>
      <c r="Y13" s="488"/>
      <c r="Z13" s="488"/>
      <c r="AA13" s="488"/>
      <c r="AB13" s="488"/>
      <c r="AC13" s="488"/>
      <c r="AD13" s="488"/>
      <c r="AE13" s="488"/>
      <c r="AF13" s="488"/>
      <c r="AG13" s="488"/>
      <c r="AH13" s="488"/>
    </row>
    <row r="14" spans="1:34" x14ac:dyDescent="0.25">
      <c r="A14" s="498"/>
      <c r="B14" s="498" t="s">
        <v>4</v>
      </c>
      <c r="C14" s="498" t="s">
        <v>5</v>
      </c>
      <c r="D14" s="498" t="s">
        <v>6</v>
      </c>
      <c r="E14" s="498" t="s">
        <v>7</v>
      </c>
      <c r="F14" s="499" t="s">
        <v>85</v>
      </c>
      <c r="G14" s="488"/>
      <c r="H14" s="488"/>
      <c r="I14" s="488"/>
      <c r="J14" s="488"/>
      <c r="L14" s="488"/>
      <c r="M14" s="488"/>
      <c r="N14" s="488"/>
      <c r="O14" s="489"/>
      <c r="P14" s="489"/>
      <c r="Q14" s="489"/>
      <c r="R14" s="488"/>
      <c r="S14" s="488"/>
      <c r="T14" s="488"/>
      <c r="U14" s="488"/>
      <c r="V14" s="488"/>
      <c r="W14" s="488"/>
      <c r="X14" s="488"/>
      <c r="Y14" s="488"/>
      <c r="Z14" s="488"/>
      <c r="AA14" s="488"/>
      <c r="AB14" s="488"/>
      <c r="AC14" s="488"/>
      <c r="AD14" s="488"/>
      <c r="AE14" s="488"/>
      <c r="AF14" s="488"/>
      <c r="AG14" s="488"/>
      <c r="AH14" s="488"/>
    </row>
    <row r="15" spans="1:34" x14ac:dyDescent="0.25">
      <c r="A15" s="61" t="s">
        <v>44</v>
      </c>
      <c r="B15" s="60">
        <v>9</v>
      </c>
      <c r="C15" s="60">
        <v>30</v>
      </c>
      <c r="D15" s="500"/>
      <c r="E15" s="501">
        <f>(B15+(C15/60)+(D15/3600))</f>
        <v>9.5</v>
      </c>
      <c r="F15" s="502">
        <f>(E15-E16)*15</f>
        <v>-37.5</v>
      </c>
      <c r="G15" s="488"/>
      <c r="H15" s="488"/>
      <c r="I15" s="488"/>
      <c r="J15" s="488"/>
      <c r="O15" s="489"/>
      <c r="P15" s="489"/>
      <c r="Q15" s="489"/>
      <c r="S15" s="488"/>
      <c r="T15" s="488"/>
      <c r="U15" s="488"/>
      <c r="V15" s="488"/>
      <c r="W15" s="488"/>
      <c r="X15" s="488"/>
      <c r="Y15" s="488"/>
      <c r="Z15" s="488"/>
      <c r="AA15" s="488"/>
      <c r="AB15" s="488"/>
      <c r="AC15" s="488"/>
      <c r="AD15" s="488"/>
      <c r="AE15" s="488"/>
      <c r="AF15" s="488"/>
      <c r="AG15" s="488"/>
      <c r="AH15" s="488"/>
    </row>
    <row r="16" spans="1:34" x14ac:dyDescent="0.25">
      <c r="A16" s="501" t="s">
        <v>46</v>
      </c>
      <c r="B16" s="501">
        <v>12</v>
      </c>
      <c r="C16" s="501">
        <v>0</v>
      </c>
      <c r="D16" s="501">
        <v>0</v>
      </c>
      <c r="E16" s="501">
        <f>(B16+(C16/60))</f>
        <v>12</v>
      </c>
      <c r="F16" s="503"/>
      <c r="G16" s="488"/>
      <c r="H16" s="488"/>
      <c r="I16" s="488"/>
      <c r="J16" s="488"/>
      <c r="O16" s="489"/>
      <c r="P16" s="489"/>
      <c r="Q16" s="489"/>
      <c r="S16" s="488"/>
      <c r="T16" s="488"/>
      <c r="U16" s="488"/>
      <c r="V16" s="488"/>
      <c r="W16" s="488"/>
      <c r="X16" s="488"/>
      <c r="Y16" s="488"/>
      <c r="Z16" s="488"/>
      <c r="AA16" s="488"/>
      <c r="AB16" s="488"/>
      <c r="AC16" s="488"/>
      <c r="AD16" s="488"/>
      <c r="AE16" s="488"/>
      <c r="AF16" s="488"/>
      <c r="AG16" s="488"/>
      <c r="AH16" s="488"/>
    </row>
    <row r="17" spans="1:34" x14ac:dyDescent="0.25">
      <c r="A17" s="488"/>
      <c r="B17" s="488"/>
      <c r="C17" s="488"/>
      <c r="D17" s="488"/>
      <c r="E17" s="488"/>
      <c r="F17" s="488"/>
      <c r="G17" s="488"/>
      <c r="H17" s="488"/>
      <c r="I17" s="488"/>
      <c r="J17" s="488"/>
      <c r="L17" s="488"/>
      <c r="M17" s="488"/>
      <c r="N17" s="488"/>
      <c r="O17" s="489"/>
      <c r="P17" s="489"/>
      <c r="Q17" s="489"/>
      <c r="R17" s="488"/>
      <c r="S17" s="488"/>
      <c r="T17" s="488"/>
      <c r="U17" s="488"/>
      <c r="V17" s="488"/>
      <c r="W17" s="488"/>
      <c r="X17" s="488"/>
      <c r="Y17" s="488"/>
      <c r="Z17" s="488"/>
      <c r="AA17" s="488"/>
      <c r="AB17" s="488"/>
      <c r="AC17" s="488"/>
      <c r="AD17" s="488"/>
      <c r="AE17" s="488"/>
      <c r="AF17" s="488"/>
      <c r="AG17" s="488"/>
      <c r="AH17" s="488"/>
    </row>
    <row r="21" spans="1:34" x14ac:dyDescent="0.25">
      <c r="A21" s="488"/>
      <c r="B21" s="488"/>
      <c r="C21" s="488"/>
      <c r="D21" s="488"/>
      <c r="E21" s="488"/>
      <c r="F21" s="488"/>
      <c r="G21" s="488"/>
      <c r="H21" s="488"/>
      <c r="I21" s="488"/>
      <c r="J21" s="488"/>
      <c r="O21" s="489"/>
      <c r="P21" s="489"/>
      <c r="Q21" s="489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</row>
    <row r="22" spans="1:34" x14ac:dyDescent="0.25">
      <c r="A22" s="86" t="s">
        <v>86</v>
      </c>
      <c r="B22" s="60" t="s">
        <v>87</v>
      </c>
      <c r="C22" s="488"/>
      <c r="D22" s="488"/>
      <c r="E22" s="488"/>
      <c r="F22" s="488"/>
      <c r="G22" s="488"/>
      <c r="H22" s="488"/>
      <c r="I22" s="488"/>
      <c r="J22" s="488"/>
      <c r="L22" s="488"/>
      <c r="M22" s="488"/>
      <c r="N22" s="488"/>
      <c r="O22" s="489"/>
      <c r="P22" s="489"/>
      <c r="Q22" s="489"/>
      <c r="R22" s="488"/>
      <c r="S22" s="488"/>
      <c r="T22" s="488"/>
      <c r="U22" s="488"/>
      <c r="V22" s="488"/>
      <c r="W22" s="488"/>
      <c r="X22" s="488"/>
      <c r="Y22" s="488"/>
      <c r="Z22" s="488"/>
      <c r="AA22" s="488"/>
      <c r="AB22" s="488"/>
      <c r="AC22" s="488"/>
      <c r="AD22" s="488"/>
      <c r="AE22" s="488"/>
      <c r="AF22" s="488"/>
      <c r="AG22" s="488"/>
      <c r="AH22" s="488"/>
    </row>
    <row r="23" spans="1:34" x14ac:dyDescent="0.25">
      <c r="A23" s="87" t="s">
        <v>88</v>
      </c>
      <c r="B23" s="60" t="s">
        <v>87</v>
      </c>
      <c r="C23" s="488"/>
      <c r="D23" s="488"/>
      <c r="E23" s="488"/>
      <c r="F23" s="488"/>
      <c r="G23" s="488"/>
      <c r="H23" s="488"/>
      <c r="I23" s="488"/>
      <c r="J23" s="488"/>
      <c r="L23" s="488"/>
      <c r="M23" s="488"/>
      <c r="N23" s="488"/>
      <c r="O23" s="489"/>
      <c r="P23" s="489"/>
      <c r="Q23" s="489"/>
      <c r="R23" s="488"/>
      <c r="S23" s="488"/>
      <c r="T23" s="488"/>
      <c r="U23" s="488"/>
      <c r="V23" s="488"/>
      <c r="W23" s="488"/>
      <c r="X23" s="488"/>
      <c r="Y23" s="488"/>
      <c r="Z23" s="488"/>
      <c r="AA23" s="488"/>
      <c r="AB23" s="488"/>
      <c r="AC23" s="488"/>
      <c r="AD23" s="488"/>
      <c r="AE23" s="488"/>
      <c r="AF23" s="488"/>
      <c r="AG23" s="488"/>
      <c r="AH23" s="488"/>
    </row>
    <row r="24" spans="1:34" x14ac:dyDescent="0.25">
      <c r="A24" s="87" t="s">
        <v>89</v>
      </c>
      <c r="B24" s="492" t="s">
        <v>90</v>
      </c>
      <c r="C24" s="488"/>
      <c r="D24" s="488"/>
      <c r="E24" s="488"/>
      <c r="F24" s="488"/>
      <c r="G24" s="488"/>
      <c r="H24" s="488"/>
      <c r="I24" s="488"/>
      <c r="J24" s="488"/>
      <c r="L24" s="488"/>
      <c r="M24" s="488"/>
      <c r="N24" s="488"/>
      <c r="O24" s="489"/>
      <c r="P24" s="489"/>
      <c r="Q24" s="489"/>
      <c r="R24" s="488"/>
      <c r="S24" s="488"/>
      <c r="T24" s="488"/>
      <c r="U24" s="488"/>
      <c r="V24" s="488"/>
      <c r="W24" s="488"/>
      <c r="X24" s="488"/>
      <c r="Y24" s="488"/>
      <c r="Z24" s="488"/>
      <c r="AA24" s="488"/>
      <c r="AB24" s="488"/>
      <c r="AC24" s="488"/>
      <c r="AD24" s="488"/>
      <c r="AE24" s="488"/>
      <c r="AF24" s="488"/>
      <c r="AG24" s="488"/>
      <c r="AH24" s="488"/>
    </row>
    <row r="25" spans="1:34" ht="15.75" thickBot="1" x14ac:dyDescent="0.3">
      <c r="A25" s="88" t="s">
        <v>91</v>
      </c>
      <c r="B25" s="492" t="str">
        <f>[1]Sheet5!$F$3</f>
        <v>33.25776944N 44.495725E</v>
      </c>
      <c r="C25" s="488"/>
      <c r="D25" s="488"/>
      <c r="E25" s="488"/>
      <c r="F25" s="488"/>
      <c r="G25" s="488"/>
      <c r="H25" s="488"/>
      <c r="I25" s="488"/>
      <c r="J25" s="488"/>
      <c r="N25" s="488"/>
      <c r="O25" s="489"/>
      <c r="P25" s="489"/>
      <c r="Q25" s="489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</row>
    <row r="26" spans="1:34" ht="15.75" thickBot="1" x14ac:dyDescent="0.3">
      <c r="A26" s="89" t="s">
        <v>377</v>
      </c>
      <c r="B26" s="494" t="str">
        <f>[1]Sheet5!$D$3</f>
        <v xml:space="preserve">  33°15'27.97"N</v>
      </c>
      <c r="C26" s="495">
        <f>(33+(15/60)+(27.97/3600))</f>
        <v>33.257769444444442</v>
      </c>
      <c r="D26" s="488"/>
      <c r="E26" s="488"/>
      <c r="F26" s="488"/>
      <c r="G26" s="488"/>
      <c r="H26" s="488"/>
      <c r="I26" s="488"/>
      <c r="J26" s="488"/>
      <c r="N26" s="488"/>
      <c r="O26" s="489"/>
      <c r="P26" s="489"/>
      <c r="Q26" s="489"/>
      <c r="R26" s="488"/>
      <c r="S26" s="488"/>
      <c r="T26" s="488"/>
      <c r="U26" s="488"/>
      <c r="V26" s="488"/>
      <c r="W26" s="488"/>
      <c r="X26" s="488"/>
      <c r="Y26" s="488"/>
      <c r="Z26" s="488"/>
      <c r="AA26" s="488"/>
      <c r="AB26" s="488"/>
      <c r="AC26" s="488"/>
      <c r="AD26" s="488"/>
      <c r="AE26" s="488"/>
      <c r="AF26" s="488"/>
      <c r="AG26" s="488"/>
      <c r="AH26" s="488"/>
    </row>
    <row r="27" spans="1:34" ht="15.75" thickBot="1" x14ac:dyDescent="0.3">
      <c r="A27" s="90" t="s">
        <v>92</v>
      </c>
      <c r="B27" s="496" t="str">
        <f>[1]Sheet5!$E$3</f>
        <v>44°29'44.61"E</v>
      </c>
      <c r="C27" s="495">
        <f>(44+(29/60)+(44.61/3600))</f>
        <v>44.495725</v>
      </c>
      <c r="D27" s="488"/>
      <c r="E27" s="488"/>
      <c r="F27" s="488"/>
      <c r="G27" s="488"/>
      <c r="H27" s="488"/>
      <c r="I27" s="488"/>
      <c r="J27" s="488"/>
      <c r="N27" s="488"/>
      <c r="O27" s="489"/>
      <c r="P27" s="489"/>
      <c r="Q27" s="489"/>
      <c r="R27" s="488"/>
      <c r="S27" s="488"/>
      <c r="T27" s="488"/>
      <c r="U27" s="488"/>
      <c r="V27" s="488"/>
      <c r="W27" s="488"/>
      <c r="X27" s="488"/>
      <c r="Y27" s="488"/>
      <c r="Z27" s="488"/>
      <c r="AA27" s="488"/>
      <c r="AB27" s="488"/>
      <c r="AC27" s="488"/>
      <c r="AD27" s="488"/>
      <c r="AE27" s="488"/>
      <c r="AF27" s="488"/>
      <c r="AG27" s="488"/>
      <c r="AH27" s="488"/>
    </row>
    <row r="28" spans="1:34" x14ac:dyDescent="0.25">
      <c r="A28" s="91" t="s">
        <v>93</v>
      </c>
      <c r="B28" s="497">
        <f>[1]Sheet5!$I$3</f>
        <v>33.742230555555558</v>
      </c>
      <c r="C28" s="488"/>
      <c r="D28" s="488"/>
      <c r="E28" s="488"/>
      <c r="F28" s="488"/>
      <c r="G28" s="488"/>
      <c r="H28" s="488"/>
      <c r="I28" s="488"/>
      <c r="J28" s="488"/>
      <c r="L28" s="488"/>
      <c r="M28" s="488"/>
      <c r="N28" s="488"/>
      <c r="O28" s="489"/>
      <c r="P28" s="489"/>
      <c r="Q28" s="489"/>
      <c r="R28" s="488"/>
      <c r="S28" s="488"/>
      <c r="T28" s="488"/>
      <c r="U28" s="488"/>
      <c r="V28" s="488"/>
      <c r="W28" s="488"/>
      <c r="X28" s="488"/>
      <c r="Y28" s="488"/>
      <c r="Z28" s="488"/>
      <c r="AA28" s="488"/>
      <c r="AB28" s="488"/>
      <c r="AC28" s="488"/>
      <c r="AD28" s="488"/>
      <c r="AE28" s="488"/>
      <c r="AF28" s="488"/>
      <c r="AG28" s="488"/>
      <c r="AH28" s="488"/>
    </row>
    <row r="29" spans="1:34" ht="15.75" thickBot="1" x14ac:dyDescent="0.3"/>
    <row r="30" spans="1:34" x14ac:dyDescent="0.25">
      <c r="A30" s="92" t="s">
        <v>94</v>
      </c>
      <c r="B30" s="93"/>
      <c r="C30" s="94"/>
    </row>
    <row r="31" spans="1:34" x14ac:dyDescent="0.25">
      <c r="A31" s="95" t="s">
        <v>95</v>
      </c>
      <c r="B31" s="96"/>
      <c r="C31" s="97"/>
    </row>
    <row r="32" spans="1:34" x14ac:dyDescent="0.25">
      <c r="A32" s="600" t="s">
        <v>388</v>
      </c>
      <c r="B32" s="601" t="s">
        <v>387</v>
      </c>
      <c r="C32" s="602"/>
    </row>
    <row r="33" spans="1:34" ht="15.75" thickBot="1" x14ac:dyDescent="0.3">
      <c r="A33" s="98"/>
      <c r="B33" s="99"/>
      <c r="C33" s="100"/>
    </row>
    <row r="36" spans="1:34" x14ac:dyDescent="0.25">
      <c r="A36" s="488"/>
      <c r="B36" s="488"/>
      <c r="C36" s="488"/>
      <c r="D36" s="488"/>
      <c r="E36" s="488"/>
      <c r="F36" s="488"/>
      <c r="G36" s="488"/>
      <c r="H36" s="488"/>
      <c r="I36" s="488"/>
      <c r="J36" s="488"/>
      <c r="L36" s="488"/>
      <c r="M36" s="488"/>
      <c r="N36" s="488"/>
      <c r="O36" s="489"/>
      <c r="P36" s="489"/>
      <c r="Q36" s="489"/>
      <c r="R36" s="488"/>
      <c r="S36" s="488"/>
      <c r="T36" s="488"/>
      <c r="U36" s="488"/>
      <c r="V36" s="488"/>
      <c r="W36" s="488"/>
      <c r="X36" s="488"/>
      <c r="Y36" s="488"/>
      <c r="Z36" s="488"/>
      <c r="AA36" s="488"/>
      <c r="AB36" s="488"/>
      <c r="AC36" s="488"/>
      <c r="AD36" s="488"/>
      <c r="AE36" s="488"/>
      <c r="AF36" s="488"/>
      <c r="AG36" s="488"/>
      <c r="AH36" s="488"/>
    </row>
    <row r="37" spans="1:34" x14ac:dyDescent="0.25">
      <c r="D37" s="488"/>
      <c r="E37" s="488"/>
      <c r="F37" s="488"/>
      <c r="G37" s="488"/>
      <c r="H37" s="488"/>
      <c r="I37" s="488"/>
      <c r="J37" s="488"/>
      <c r="L37" s="488"/>
      <c r="M37" s="488"/>
      <c r="N37" s="488"/>
      <c r="O37" s="489"/>
      <c r="P37" s="489"/>
      <c r="Q37" s="489"/>
      <c r="R37" s="488"/>
      <c r="S37" s="488"/>
      <c r="T37" s="488"/>
      <c r="U37" s="488"/>
      <c r="V37" s="488"/>
      <c r="W37" s="488"/>
      <c r="X37" s="488"/>
      <c r="Y37" s="488"/>
      <c r="Z37" s="488"/>
      <c r="AA37" s="488"/>
      <c r="AB37" s="488"/>
      <c r="AC37" s="488"/>
      <c r="AD37" s="488"/>
      <c r="AE37" s="488"/>
      <c r="AF37" s="488"/>
      <c r="AG37" s="488"/>
      <c r="AH37" s="488"/>
    </row>
    <row r="38" spans="1:34" x14ac:dyDescent="0.25">
      <c r="D38" s="488"/>
      <c r="E38" s="488"/>
      <c r="F38" s="488"/>
      <c r="G38" s="488"/>
      <c r="H38" s="488"/>
      <c r="I38" s="488"/>
      <c r="J38" s="488"/>
      <c r="L38" s="488"/>
      <c r="M38" s="488"/>
      <c r="N38" s="488"/>
      <c r="O38" s="489"/>
      <c r="P38" s="489"/>
      <c r="Q38" s="489"/>
      <c r="R38" s="488"/>
      <c r="S38" s="488"/>
      <c r="T38" s="488"/>
      <c r="U38" s="488"/>
      <c r="V38" s="488"/>
      <c r="W38" s="488"/>
      <c r="X38" s="488"/>
      <c r="Y38" s="488"/>
      <c r="Z38" s="488"/>
      <c r="AA38" s="488"/>
      <c r="AB38" s="488"/>
      <c r="AC38" s="488"/>
      <c r="AD38" s="488"/>
      <c r="AE38" s="488"/>
      <c r="AF38" s="488"/>
      <c r="AG38" s="488"/>
      <c r="AH38" s="488"/>
    </row>
    <row r="39" spans="1:34" x14ac:dyDescent="0.25">
      <c r="E39" s="488"/>
      <c r="F39" s="488"/>
      <c r="G39" s="488"/>
      <c r="H39" s="488"/>
      <c r="I39" s="488"/>
      <c r="J39" s="488"/>
      <c r="L39" s="488"/>
      <c r="M39" s="488"/>
      <c r="N39" s="488"/>
      <c r="O39" s="489"/>
      <c r="P39" s="489"/>
      <c r="Q39" s="489"/>
      <c r="R39" s="488"/>
      <c r="S39" s="488"/>
      <c r="T39" s="488"/>
      <c r="U39" s="488"/>
      <c r="V39" s="488"/>
      <c r="W39" s="488"/>
      <c r="X39" s="488"/>
      <c r="Y39" s="488"/>
      <c r="Z39" s="488"/>
      <c r="AA39" s="488"/>
      <c r="AB39" s="488"/>
      <c r="AC39" s="488"/>
      <c r="AD39" s="488"/>
      <c r="AE39" s="488"/>
      <c r="AF39" s="488"/>
      <c r="AG39" s="488"/>
      <c r="AH39" s="488"/>
    </row>
    <row r="40" spans="1:34" x14ac:dyDescent="0.25">
      <c r="E40" s="488"/>
      <c r="F40" s="488"/>
      <c r="G40" s="488"/>
      <c r="H40" s="488"/>
      <c r="I40" s="488"/>
      <c r="J40" s="488"/>
      <c r="L40" s="488"/>
      <c r="M40" s="488"/>
      <c r="N40" s="488"/>
      <c r="O40" s="489"/>
      <c r="P40" s="489"/>
      <c r="Q40" s="489"/>
      <c r="R40" s="488"/>
      <c r="S40" s="488"/>
      <c r="T40" s="488"/>
      <c r="U40" s="488"/>
      <c r="V40" s="488"/>
      <c r="W40" s="488"/>
      <c r="X40" s="488"/>
      <c r="Y40" s="488"/>
      <c r="Z40" s="488"/>
      <c r="AA40" s="488"/>
      <c r="AB40" s="488"/>
      <c r="AC40" s="488"/>
      <c r="AD40" s="488"/>
      <c r="AE40" s="488"/>
      <c r="AF40" s="488"/>
      <c r="AG40" s="488"/>
      <c r="AH40" s="488"/>
    </row>
    <row r="41" spans="1:34" x14ac:dyDescent="0.25">
      <c r="A41" s="101" t="s">
        <v>375</v>
      </c>
      <c r="B41" s="102">
        <v>30</v>
      </c>
    </row>
    <row r="42" spans="1:34" x14ac:dyDescent="0.25">
      <c r="A42" s="488"/>
      <c r="B42" s="488"/>
    </row>
    <row r="43" spans="1:34" x14ac:dyDescent="0.25">
      <c r="A43" s="603" t="s">
        <v>376</v>
      </c>
      <c r="B43" s="103">
        <v>0</v>
      </c>
    </row>
  </sheetData>
  <mergeCells count="1">
    <mergeCell ref="B32:C32"/>
  </mergeCells>
  <dataValidations count="5">
    <dataValidation type="list" allowBlank="1" showInputMessage="1" showErrorMessage="1" sqref="B22:B23" xr:uid="{00000000-0002-0000-0400-000000000000}">
      <formula1>#REF!</formula1>
    </dataValidation>
    <dataValidation type="decimal" allowBlank="1" showInputMessage="1" showErrorMessage="1" errorTitle="Seconds error" error="Please Enter a correct value of seconds from 0 to 59 seconds" promptTitle="Seconds Value" prompt="Please Enter the value of seconds from 0 to 59 seconds" sqref="D15" xr:uid="{00000000-0002-0000-0400-000001000000}">
      <formula1>0</formula1>
      <formula2>59</formula2>
    </dataValidation>
    <dataValidation type="decimal" allowBlank="1" showInputMessage="1" showErrorMessage="1" errorTitle="Minutes error" error="Please Enter a correct value of minutes from 0 to 59 seconds" promptTitle="Minutes value" prompt="Please Enter the value of minutes from 0 to 59 seconds" sqref="C15" xr:uid="{00000000-0002-0000-0400-000002000000}">
      <formula1>0</formula1>
      <formula2>59</formula2>
    </dataValidation>
    <dataValidation type="list" allowBlank="1" showInputMessage="1" showErrorMessage="1" sqref="B7" xr:uid="{00000000-0002-0000-0400-000003000000}">
      <formula1>"1,2,3,4,5,6,7,8,9,10,11,12,13,14,15,16,17,18,19,20,21,22,23,24,25,26,27,28,29,30,31"</formula1>
    </dataValidation>
    <dataValidation type="list" allowBlank="1" showInputMessage="1" showErrorMessage="1" sqref="A7" xr:uid="{00000000-0002-0000-0400-000004000000}">
      <formula1>"January, February, Mars, April, May, June, July, August, September, October, November, December"</formula1>
    </dataValidation>
  </dataValidations>
  <hyperlinks>
    <hyperlink ref="B25" r:id="rId1" display="Google Earth Pro" xr:uid="{00000000-0004-0000-0400-000000000000}"/>
    <hyperlink ref="B24" r:id="rId2" tooltip="https://tools.wmflabs.org/geohack/geohack.php?pagename=Mosul&amp;params=36.34_N_43.13_E_region:IQ_type:city(664221)" xr:uid="{00000000-0004-0000-0400-000001000000}"/>
  </hyperlinks>
  <pageMargins left="0.7" right="0.7" top="0.75" bottom="0.75" header="0.3" footer="0.3"/>
  <pageSetup scale="85" orientation="portrait" r:id="rId3"/>
  <drawing r:id="rId4"/>
  <legacy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57"/>
  <sheetViews>
    <sheetView tabSelected="1" topLeftCell="Y1" zoomScale="80" zoomScaleNormal="80" workbookViewId="0">
      <selection activeCell="K6" sqref="K6"/>
    </sheetView>
  </sheetViews>
  <sheetFormatPr defaultRowHeight="15" x14ac:dyDescent="0.25"/>
  <cols>
    <col min="1" max="1" width="11.85546875" customWidth="1"/>
    <col min="2" max="2" width="4.85546875" customWidth="1"/>
    <col min="3" max="3" width="12.7109375" customWidth="1"/>
    <col min="4" max="4" width="11.42578125" customWidth="1"/>
    <col min="5" max="5" width="4.42578125" customWidth="1"/>
    <col min="6" max="6" width="12.85546875" customWidth="1"/>
    <col min="7" max="7" width="11.140625" customWidth="1"/>
    <col min="8" max="8" width="5.85546875" customWidth="1"/>
    <col min="9" max="9" width="9.140625" style="1"/>
    <col min="26" max="26" width="7.5703125" customWidth="1"/>
    <col min="30" max="30" width="7.5703125" customWidth="1"/>
    <col min="33" max="41" width="7.85546875" customWidth="1"/>
  </cols>
  <sheetData>
    <row r="1" spans="1:46" x14ac:dyDescent="0.25">
      <c r="A1" s="476" t="s">
        <v>168</v>
      </c>
      <c r="B1" s="476"/>
      <c r="C1" s="476"/>
      <c r="D1" s="476"/>
      <c r="E1" s="476"/>
      <c r="F1" s="476"/>
      <c r="G1" s="476"/>
      <c r="H1" s="476"/>
      <c r="I1" s="476"/>
      <c r="W1" s="572" t="s">
        <v>276</v>
      </c>
      <c r="X1" s="572"/>
      <c r="Y1" s="572"/>
      <c r="Z1" s="572"/>
      <c r="AA1" s="572"/>
      <c r="AB1" s="572"/>
      <c r="AC1" s="572"/>
      <c r="AD1" s="572"/>
      <c r="AE1" s="572"/>
      <c r="AF1" s="572"/>
      <c r="AG1" s="572"/>
      <c r="AH1" s="469"/>
      <c r="AI1" s="469"/>
      <c r="AJ1" s="469"/>
    </row>
    <row r="2" spans="1:46" ht="15.75" thickBot="1" x14ac:dyDescent="0.3">
      <c r="A2" s="581" t="s">
        <v>169</v>
      </c>
      <c r="B2" s="581"/>
      <c r="C2" s="581"/>
      <c r="D2" s="581"/>
      <c r="E2" s="581"/>
      <c r="F2" s="581"/>
      <c r="G2" s="581"/>
      <c r="H2" s="581"/>
      <c r="I2" s="581"/>
      <c r="W2" s="569" t="s">
        <v>277</v>
      </c>
      <c r="X2" s="569"/>
      <c r="Y2" s="569"/>
      <c r="Z2" s="569"/>
      <c r="AA2" s="569"/>
      <c r="AB2" s="569"/>
      <c r="AC2" s="569"/>
      <c r="AD2" s="569"/>
      <c r="AE2" s="569"/>
      <c r="AF2" s="569"/>
      <c r="AG2" s="569"/>
    </row>
    <row r="3" spans="1:46" ht="15.75" thickBot="1" x14ac:dyDescent="0.3">
      <c r="A3" s="241" t="s">
        <v>119</v>
      </c>
      <c r="B3" s="242"/>
      <c r="C3" s="242"/>
      <c r="D3" s="242"/>
      <c r="E3" s="242"/>
      <c r="F3" s="242"/>
      <c r="G3" s="242"/>
      <c r="H3" s="242"/>
      <c r="I3" s="431"/>
      <c r="X3" s="574" t="s">
        <v>119</v>
      </c>
      <c r="Y3" s="575"/>
      <c r="Z3" s="575"/>
      <c r="AA3" s="575"/>
      <c r="AB3" s="575"/>
      <c r="AC3" s="575"/>
      <c r="AD3" s="575"/>
      <c r="AE3" s="575"/>
      <c r="AF3" s="576"/>
      <c r="AG3" s="466"/>
    </row>
    <row r="4" spans="1:46" ht="16.5" thickBot="1" x14ac:dyDescent="0.3">
      <c r="A4" s="143" t="s">
        <v>120</v>
      </c>
      <c r="B4" s="162"/>
      <c r="C4" s="563" t="s">
        <v>78</v>
      </c>
      <c r="D4" s="564"/>
      <c r="E4" s="162"/>
      <c r="F4" s="563" t="s">
        <v>77</v>
      </c>
      <c r="G4" s="564"/>
      <c r="H4" s="162"/>
      <c r="I4" s="291" t="s">
        <v>123</v>
      </c>
      <c r="X4" s="481" t="s">
        <v>131</v>
      </c>
      <c r="Y4" s="587" t="s">
        <v>78</v>
      </c>
      <c r="Z4" s="588"/>
      <c r="AA4" s="589"/>
      <c r="AB4" s="162"/>
      <c r="AC4" s="481" t="s">
        <v>131</v>
      </c>
      <c r="AD4" s="587" t="s">
        <v>77</v>
      </c>
      <c r="AE4" s="588"/>
      <c r="AF4" s="589"/>
      <c r="AJ4" s="163"/>
      <c r="AK4" s="163"/>
    </row>
    <row r="5" spans="1:46" ht="19.5" thickBot="1" x14ac:dyDescent="0.3">
      <c r="A5" s="248" t="s">
        <v>121</v>
      </c>
      <c r="B5" s="162"/>
      <c r="C5" s="245" t="s">
        <v>68</v>
      </c>
      <c r="D5" s="245" t="s">
        <v>102</v>
      </c>
      <c r="E5" s="162"/>
      <c r="F5" s="229" t="s">
        <v>68</v>
      </c>
      <c r="G5" s="245" t="s">
        <v>122</v>
      </c>
      <c r="H5" s="162"/>
      <c r="I5" s="229" t="s">
        <v>60</v>
      </c>
      <c r="X5" s="115" t="s">
        <v>60</v>
      </c>
      <c r="Y5" s="169" t="s">
        <v>129</v>
      </c>
      <c r="Z5" s="167" t="s">
        <v>98</v>
      </c>
      <c r="AA5" s="165" t="s">
        <v>99</v>
      </c>
      <c r="AB5" s="144"/>
      <c r="AC5" s="105" t="s">
        <v>60</v>
      </c>
      <c r="AD5" s="167" t="s">
        <v>130</v>
      </c>
      <c r="AE5" s="167" t="s">
        <v>98</v>
      </c>
      <c r="AF5" s="168" t="s">
        <v>99</v>
      </c>
      <c r="AJ5" s="163"/>
      <c r="AK5" s="163"/>
    </row>
    <row r="6" spans="1:46" ht="16.5" thickBot="1" x14ac:dyDescent="0.3">
      <c r="A6" s="79">
        <v>975.25761947397962</v>
      </c>
      <c r="B6" s="162"/>
      <c r="C6" s="79">
        <v>3.5887953399305708E-3</v>
      </c>
      <c r="D6" s="79">
        <v>50.098762649353056</v>
      </c>
      <c r="E6" s="162"/>
      <c r="F6" s="79">
        <v>3.5887953399305708E-3</v>
      </c>
      <c r="G6" s="172">
        <v>37.252926072595862</v>
      </c>
      <c r="H6" s="162"/>
      <c r="I6" s="130">
        <v>0.39583333333333331</v>
      </c>
      <c r="X6" s="138">
        <v>0.39583333333333331</v>
      </c>
      <c r="Y6" s="72">
        <v>30</v>
      </c>
      <c r="Z6" s="65">
        <v>10.5</v>
      </c>
      <c r="AA6" s="166">
        <v>7</v>
      </c>
      <c r="AB6" s="144"/>
      <c r="AC6" s="135">
        <v>0.39583333333333331</v>
      </c>
      <c r="AD6" s="65">
        <v>25</v>
      </c>
      <c r="AE6" s="65">
        <v>10.5</v>
      </c>
      <c r="AF6" s="166">
        <v>7</v>
      </c>
      <c r="AJ6" s="163"/>
      <c r="AK6" s="163"/>
    </row>
    <row r="7" spans="1:46" ht="16.5" thickBot="1" x14ac:dyDescent="0.3">
      <c r="A7" s="247">
        <v>993.77272469989146</v>
      </c>
      <c r="B7" s="162"/>
      <c r="C7" s="247">
        <v>4.0250651890329919E-3</v>
      </c>
      <c r="D7" s="247">
        <v>50.426016688205323</v>
      </c>
      <c r="E7" s="162"/>
      <c r="F7" s="247">
        <v>4.0250651890329919E-3</v>
      </c>
      <c r="G7" s="172">
        <v>40.340813350564254</v>
      </c>
      <c r="H7" s="162"/>
      <c r="I7" s="109">
        <v>0.4375</v>
      </c>
      <c r="X7" s="110">
        <v>0.4375</v>
      </c>
      <c r="Y7" s="72">
        <v>32</v>
      </c>
      <c r="Z7" s="65">
        <v>12</v>
      </c>
      <c r="AA7" s="166">
        <v>8</v>
      </c>
      <c r="AB7" s="144"/>
      <c r="AC7" s="109">
        <v>0.4375</v>
      </c>
      <c r="AD7" s="65">
        <v>28</v>
      </c>
      <c r="AE7" s="65">
        <v>12</v>
      </c>
      <c r="AF7" s="166">
        <v>8</v>
      </c>
      <c r="AJ7" s="163"/>
      <c r="AK7" s="163"/>
    </row>
    <row r="8" spans="1:46" ht="16.5" thickBot="1" x14ac:dyDescent="0.3">
      <c r="A8" s="79">
        <v>996.57140042484923</v>
      </c>
      <c r="B8" s="162"/>
      <c r="C8" s="79">
        <v>4.2144496603148491E-3</v>
      </c>
      <c r="D8" s="79">
        <v>54.81000154802156</v>
      </c>
      <c r="E8" s="162"/>
      <c r="F8" s="79">
        <v>4.2144496603148491E-3</v>
      </c>
      <c r="G8" s="79">
        <v>48.524450911780562</v>
      </c>
      <c r="H8" s="162"/>
      <c r="I8" s="110">
        <v>0.47916666666666669</v>
      </c>
      <c r="X8" s="109">
        <v>0.47916666666666669</v>
      </c>
      <c r="Y8" s="72">
        <v>35</v>
      </c>
      <c r="Z8" s="65">
        <v>13.2</v>
      </c>
      <c r="AA8" s="166">
        <v>9</v>
      </c>
      <c r="AB8" s="144"/>
      <c r="AC8" s="109">
        <v>0.47916666666666669</v>
      </c>
      <c r="AD8" s="65">
        <v>32.5</v>
      </c>
      <c r="AE8" s="65">
        <v>13.2</v>
      </c>
      <c r="AF8" s="166">
        <v>9</v>
      </c>
      <c r="AJ8" s="163"/>
      <c r="AK8" s="163"/>
    </row>
    <row r="9" spans="1:46" ht="16.5" thickBot="1" x14ac:dyDescent="0.3">
      <c r="A9" s="247">
        <v>984.38760906433515</v>
      </c>
      <c r="B9" s="162"/>
      <c r="C9" s="247">
        <v>4.5713700157982186E-3</v>
      </c>
      <c r="D9" s="247">
        <v>62.106267325033329</v>
      </c>
      <c r="E9" s="162"/>
      <c r="F9" s="247">
        <v>4.5713700157982186E-3</v>
      </c>
      <c r="G9" s="113">
        <v>54.470250850643986</v>
      </c>
      <c r="H9" s="162"/>
      <c r="I9" s="130">
        <v>0.52083333333333337</v>
      </c>
      <c r="X9" s="110">
        <v>0.52083333333333337</v>
      </c>
      <c r="Y9" s="72">
        <v>38</v>
      </c>
      <c r="Z9" s="65">
        <v>13.6</v>
      </c>
      <c r="AA9" s="166">
        <v>9.1</v>
      </c>
      <c r="AB9" s="144"/>
      <c r="AC9" s="110">
        <v>0.52083333333333337</v>
      </c>
      <c r="AD9" s="65">
        <v>35</v>
      </c>
      <c r="AE9" s="65">
        <v>13.6</v>
      </c>
      <c r="AF9" s="166">
        <v>9.1</v>
      </c>
      <c r="AJ9" s="163"/>
      <c r="AK9" s="163"/>
    </row>
    <row r="10" spans="1:46" ht="16.5" thickBot="1" x14ac:dyDescent="0.3">
      <c r="A10" s="79">
        <v>953.88463964831271</v>
      </c>
      <c r="B10" s="162"/>
      <c r="C10" s="79">
        <v>5.0320550310671832E-3</v>
      </c>
      <c r="D10" s="79">
        <v>60.152179430370886</v>
      </c>
      <c r="E10" s="162"/>
      <c r="F10" s="79">
        <v>5.0320550310671832E-3</v>
      </c>
      <c r="G10" s="113">
        <v>52.27198125171968</v>
      </c>
      <c r="H10" s="162"/>
      <c r="I10" s="109">
        <v>0.5625</v>
      </c>
      <c r="X10" s="109">
        <v>0.5625</v>
      </c>
      <c r="Y10" s="72">
        <v>37</v>
      </c>
      <c r="Z10" s="65">
        <v>14.1</v>
      </c>
      <c r="AA10" s="166">
        <v>9.3000000000000007</v>
      </c>
      <c r="AB10" s="144"/>
      <c r="AC10" s="109">
        <v>0.5625</v>
      </c>
      <c r="AD10" s="65">
        <v>34</v>
      </c>
      <c r="AE10" s="65">
        <v>14.1</v>
      </c>
      <c r="AF10" s="166">
        <v>9.3000000000000007</v>
      </c>
      <c r="AJ10" s="163"/>
      <c r="AK10" s="163"/>
    </row>
    <row r="11" spans="1:46" ht="16.5" thickBot="1" x14ac:dyDescent="0.3">
      <c r="A11" s="246">
        <v>894.75818930207004</v>
      </c>
      <c r="B11" s="162"/>
      <c r="C11" s="247">
        <v>5.9233880878297512E-3</v>
      </c>
      <c r="D11" s="247">
        <v>60.486688635077435</v>
      </c>
      <c r="E11" s="162"/>
      <c r="F11" s="247">
        <v>5.9233880878297512E-3</v>
      </c>
      <c r="G11" s="113">
        <v>51.245666760273942</v>
      </c>
      <c r="H11" s="162"/>
      <c r="I11" s="108">
        <v>0.60416666666666596</v>
      </c>
      <c r="X11" s="109">
        <v>0.60416666666666596</v>
      </c>
      <c r="Y11" s="72">
        <v>36.299999999999997</v>
      </c>
      <c r="Z11" s="65">
        <v>14.7</v>
      </c>
      <c r="AA11" s="166">
        <v>9.4</v>
      </c>
      <c r="AB11" s="144"/>
      <c r="AC11" s="110">
        <v>0.60416666666666596</v>
      </c>
      <c r="AD11" s="65">
        <v>33</v>
      </c>
      <c r="AE11" s="65">
        <v>14.7</v>
      </c>
      <c r="AF11" s="166">
        <v>9.4</v>
      </c>
      <c r="AJ11" s="163"/>
      <c r="AK11" s="163"/>
    </row>
    <row r="12" spans="1:46" ht="16.5" thickBot="1" x14ac:dyDescent="0.3">
      <c r="A12" s="244">
        <v>776.69685729804849</v>
      </c>
      <c r="B12" s="162"/>
      <c r="C12" s="79">
        <v>7.3387705208812111E-3</v>
      </c>
      <c r="D12" s="79">
        <v>68.713140137658812</v>
      </c>
      <c r="E12" s="162"/>
      <c r="F12" s="79">
        <v>7.3387705208812111E-3</v>
      </c>
      <c r="G12" s="113">
        <v>57.422248565743047</v>
      </c>
      <c r="H12" s="162"/>
      <c r="I12" s="108">
        <v>0.64583333333333304</v>
      </c>
      <c r="X12" s="110">
        <v>0.64583333333333304</v>
      </c>
      <c r="Y12" s="161">
        <v>35.5</v>
      </c>
      <c r="Z12" s="68">
        <v>14.2</v>
      </c>
      <c r="AA12" s="122">
        <v>8.5</v>
      </c>
      <c r="AB12" s="144"/>
      <c r="AC12" s="109">
        <v>0.64583333333333304</v>
      </c>
      <c r="AD12" s="76">
        <v>32</v>
      </c>
      <c r="AE12" s="76">
        <v>14.2</v>
      </c>
      <c r="AF12" s="121">
        <v>8.5</v>
      </c>
      <c r="AJ12" s="164"/>
      <c r="AK12" s="164"/>
    </row>
    <row r="13" spans="1:46" ht="15.75" thickBot="1" x14ac:dyDescent="0.3">
      <c r="A13" s="170">
        <v>666.702701471811</v>
      </c>
      <c r="B13" s="162"/>
      <c r="C13" s="113">
        <v>8.9995135564239007E-3</v>
      </c>
      <c r="D13" s="113">
        <v>78.922134084415035</v>
      </c>
      <c r="E13" s="162"/>
      <c r="F13" s="113">
        <v>8.9995135564239007E-3</v>
      </c>
      <c r="G13" s="113">
        <v>63.889346639764547</v>
      </c>
      <c r="H13" s="162"/>
      <c r="I13" s="108">
        <v>0.66666666666666663</v>
      </c>
      <c r="X13" s="109">
        <v>0.66666666666666663</v>
      </c>
      <c r="Y13" s="79">
        <v>35</v>
      </c>
      <c r="Z13" s="118">
        <v>14</v>
      </c>
      <c r="AA13" s="79">
        <v>8</v>
      </c>
      <c r="AB13" s="144"/>
      <c r="AC13" s="110">
        <v>0.66666666666666663</v>
      </c>
      <c r="AD13" s="172">
        <v>31</v>
      </c>
      <c r="AE13" s="174">
        <v>14</v>
      </c>
      <c r="AF13" s="79">
        <v>8</v>
      </c>
    </row>
    <row r="14" spans="1:46" ht="15.75" thickBot="1" x14ac:dyDescent="0.3">
      <c r="A14" s="147"/>
      <c r="B14" s="148"/>
      <c r="C14" s="148"/>
      <c r="D14" s="148"/>
      <c r="E14" s="148"/>
      <c r="F14" s="148"/>
      <c r="G14" s="148"/>
      <c r="H14" s="148"/>
      <c r="I14" s="149"/>
      <c r="X14" s="236"/>
      <c r="Y14" s="237"/>
      <c r="Z14" s="237"/>
      <c r="AA14" s="237"/>
      <c r="AB14" s="237"/>
      <c r="AC14" s="237"/>
      <c r="AD14" s="237"/>
      <c r="AE14" s="237"/>
      <c r="AF14" s="238"/>
      <c r="AI14" s="570" t="s">
        <v>302</v>
      </c>
      <c r="AJ14" s="570"/>
      <c r="AK14" s="570"/>
      <c r="AL14" s="570"/>
      <c r="AM14" s="570"/>
      <c r="AN14" s="570"/>
      <c r="AO14" s="570"/>
      <c r="AP14" s="570"/>
      <c r="AQ14" s="570"/>
      <c r="AR14" s="570"/>
      <c r="AS14" s="570"/>
      <c r="AT14" s="570"/>
    </row>
    <row r="15" spans="1:46" x14ac:dyDescent="0.25">
      <c r="K15" s="259"/>
      <c r="L15" s="573" t="s">
        <v>298</v>
      </c>
      <c r="M15" s="573"/>
      <c r="N15" s="573"/>
      <c r="O15" s="573"/>
      <c r="P15" s="573"/>
      <c r="Q15" s="573"/>
      <c r="R15" s="573"/>
      <c r="S15" s="573"/>
      <c r="T15" s="573"/>
      <c r="U15" s="573"/>
      <c r="V15" s="573"/>
      <c r="AH15" s="171"/>
      <c r="AI15" s="570" t="s">
        <v>303</v>
      </c>
      <c r="AJ15" s="570"/>
      <c r="AK15" s="570"/>
      <c r="AL15" s="570"/>
      <c r="AM15" s="570"/>
      <c r="AN15" s="570"/>
      <c r="AO15" s="570"/>
      <c r="AP15" s="570"/>
      <c r="AQ15" s="570"/>
      <c r="AR15" s="570"/>
      <c r="AS15" s="570"/>
      <c r="AT15" s="570"/>
    </row>
    <row r="16" spans="1:46" x14ac:dyDescent="0.25">
      <c r="K16" s="289"/>
      <c r="L16" s="573" t="s">
        <v>299</v>
      </c>
      <c r="M16" s="573"/>
      <c r="N16" s="573"/>
      <c r="O16" s="573"/>
      <c r="P16" s="573"/>
      <c r="Q16" s="573"/>
      <c r="R16" s="573"/>
      <c r="S16" s="573"/>
      <c r="T16" s="573"/>
      <c r="U16" s="573"/>
      <c r="V16" s="573"/>
      <c r="AI16" s="571" t="s">
        <v>304</v>
      </c>
      <c r="AJ16" s="571"/>
      <c r="AK16" s="571"/>
      <c r="AL16" s="571"/>
      <c r="AM16" s="571"/>
      <c r="AN16" s="571"/>
      <c r="AO16" s="571"/>
      <c r="AP16" s="571"/>
      <c r="AQ16" s="571"/>
      <c r="AR16" s="571"/>
      <c r="AS16" s="571"/>
      <c r="AT16" s="571"/>
    </row>
    <row r="17" spans="1:46" x14ac:dyDescent="0.25">
      <c r="A17" s="476" t="s">
        <v>266</v>
      </c>
      <c r="B17" s="476"/>
      <c r="C17" s="476"/>
      <c r="D17" s="476"/>
      <c r="E17" s="476"/>
      <c r="F17" s="476"/>
      <c r="G17" s="476"/>
      <c r="H17" s="476"/>
      <c r="I17" s="476"/>
      <c r="W17" s="572" t="s">
        <v>278</v>
      </c>
      <c r="X17" s="572"/>
      <c r="Y17" s="572"/>
      <c r="Z17" s="572"/>
      <c r="AA17" s="572"/>
      <c r="AB17" s="572"/>
      <c r="AC17" s="572"/>
      <c r="AD17" s="572"/>
      <c r="AE17" s="572"/>
      <c r="AF17" s="572"/>
      <c r="AG17" s="572"/>
    </row>
    <row r="18" spans="1:46" ht="16.5" thickBot="1" x14ac:dyDescent="0.3">
      <c r="A18" s="581" t="s">
        <v>169</v>
      </c>
      <c r="B18" s="581"/>
      <c r="C18" s="581"/>
      <c r="D18" s="581"/>
      <c r="E18" s="581"/>
      <c r="F18" s="581"/>
      <c r="G18" s="581"/>
      <c r="H18" s="581"/>
      <c r="I18" s="581"/>
      <c r="W18" s="569" t="s">
        <v>277</v>
      </c>
      <c r="X18" s="569"/>
      <c r="Y18" s="569"/>
      <c r="Z18" s="569"/>
      <c r="AA18" s="569"/>
      <c r="AB18" s="569"/>
      <c r="AC18" s="569"/>
      <c r="AD18" s="569"/>
      <c r="AE18" s="569"/>
      <c r="AF18" s="569"/>
      <c r="AG18" s="569"/>
      <c r="AH18" s="177"/>
    </row>
    <row r="19" spans="1:46" ht="16.5" thickBot="1" x14ac:dyDescent="0.3">
      <c r="A19" s="471" t="s">
        <v>62</v>
      </c>
      <c r="B19" s="472"/>
      <c r="C19" s="472"/>
      <c r="D19" s="472"/>
      <c r="E19" s="472"/>
      <c r="F19" s="472"/>
      <c r="G19" s="472"/>
      <c r="H19" s="472"/>
      <c r="I19" s="473"/>
      <c r="X19" s="574" t="s">
        <v>62</v>
      </c>
      <c r="Y19" s="575"/>
      <c r="Z19" s="575"/>
      <c r="AA19" s="575"/>
      <c r="AB19" s="575"/>
      <c r="AC19" s="575"/>
      <c r="AD19" s="575"/>
      <c r="AE19" s="575"/>
      <c r="AF19" s="576"/>
      <c r="AH19" s="177"/>
    </row>
    <row r="20" spans="1:46" ht="16.5" thickBot="1" x14ac:dyDescent="0.3">
      <c r="A20" s="143" t="s">
        <v>120</v>
      </c>
      <c r="B20" s="453"/>
      <c r="C20" s="563" t="s">
        <v>78</v>
      </c>
      <c r="D20" s="564"/>
      <c r="E20" s="453"/>
      <c r="F20" s="563" t="s">
        <v>77</v>
      </c>
      <c r="G20" s="564"/>
      <c r="H20" s="453"/>
      <c r="I20" s="453"/>
      <c r="X20" s="175" t="s">
        <v>131</v>
      </c>
      <c r="Y20" s="563" t="s">
        <v>78</v>
      </c>
      <c r="Z20" s="577"/>
      <c r="AA20" s="564"/>
      <c r="AB20" s="162"/>
      <c r="AC20" s="175" t="s">
        <v>131</v>
      </c>
      <c r="AD20" s="563" t="s">
        <v>77</v>
      </c>
      <c r="AE20" s="577"/>
      <c r="AF20" s="564"/>
      <c r="AH20" s="177"/>
    </row>
    <row r="21" spans="1:46" ht="19.5" thickBot="1" x14ac:dyDescent="0.3">
      <c r="A21" s="145" t="s">
        <v>121</v>
      </c>
      <c r="B21" s="453"/>
      <c r="C21" s="146" t="s">
        <v>68</v>
      </c>
      <c r="D21" s="146" t="s">
        <v>102</v>
      </c>
      <c r="E21" s="453"/>
      <c r="F21" s="146" t="s">
        <v>68</v>
      </c>
      <c r="G21" s="146" t="s">
        <v>122</v>
      </c>
      <c r="H21" s="453"/>
      <c r="I21" s="81" t="s">
        <v>123</v>
      </c>
      <c r="X21" s="115" t="s">
        <v>60</v>
      </c>
      <c r="Y21" s="169" t="s">
        <v>129</v>
      </c>
      <c r="Z21" s="167" t="s">
        <v>98</v>
      </c>
      <c r="AA21" s="179" t="s">
        <v>99</v>
      </c>
      <c r="AB21" s="239"/>
      <c r="AC21" s="105" t="s">
        <v>60</v>
      </c>
      <c r="AD21" s="167" t="s">
        <v>130</v>
      </c>
      <c r="AE21" s="167" t="s">
        <v>98</v>
      </c>
      <c r="AF21" s="181" t="s">
        <v>99</v>
      </c>
      <c r="AH21" s="177"/>
    </row>
    <row r="22" spans="1:46" ht="16.5" thickBot="1" x14ac:dyDescent="0.3">
      <c r="A22" s="4">
        <v>975.8070449113261</v>
      </c>
      <c r="B22" s="453"/>
      <c r="C22" s="4">
        <v>4.099171061388975E-3</v>
      </c>
      <c r="D22" s="4">
        <v>43.651252798518918</v>
      </c>
      <c r="E22" s="453"/>
      <c r="F22" s="4">
        <v>4.099171061388975E-3</v>
      </c>
      <c r="G22" s="4">
        <v>38.51581129281081</v>
      </c>
      <c r="H22" s="453"/>
      <c r="I22" s="67">
        <v>0.39583333333333331</v>
      </c>
      <c r="X22" s="130">
        <v>0.39583333333333331</v>
      </c>
      <c r="Y22" s="72">
        <v>31</v>
      </c>
      <c r="Z22" s="65">
        <v>14</v>
      </c>
      <c r="AA22" s="65">
        <v>10</v>
      </c>
      <c r="AB22" s="240"/>
      <c r="AC22" s="107">
        <v>0.39583333333333331</v>
      </c>
      <c r="AD22" s="65">
        <v>29</v>
      </c>
      <c r="AE22" s="65">
        <v>14</v>
      </c>
      <c r="AF22" s="182">
        <v>10</v>
      </c>
      <c r="AH22" s="177"/>
    </row>
    <row r="23" spans="1:46" ht="16.5" thickBot="1" x14ac:dyDescent="0.3">
      <c r="A23" s="4">
        <v>994.80836733158776</v>
      </c>
      <c r="B23" s="453"/>
      <c r="C23" s="4">
        <v>4.5234842687044549E-3</v>
      </c>
      <c r="D23" s="4">
        <v>50.373520816292803</v>
      </c>
      <c r="E23" s="453"/>
      <c r="F23" s="4">
        <v>4.5234842687044549E-3</v>
      </c>
      <c r="G23" s="4">
        <v>45.336168734663531</v>
      </c>
      <c r="H23" s="453"/>
      <c r="I23" s="67">
        <v>0.4375</v>
      </c>
      <c r="X23" s="130">
        <v>0.4375</v>
      </c>
      <c r="Y23" s="72">
        <v>35</v>
      </c>
      <c r="Z23" s="65">
        <v>15</v>
      </c>
      <c r="AA23" s="65">
        <v>10.5</v>
      </c>
      <c r="AB23" s="240"/>
      <c r="AC23" s="109">
        <v>0.4375</v>
      </c>
      <c r="AD23" s="65">
        <v>33</v>
      </c>
      <c r="AE23" s="65">
        <v>15</v>
      </c>
      <c r="AF23" s="166">
        <v>10.5</v>
      </c>
      <c r="AH23" s="177"/>
    </row>
    <row r="24" spans="1:46" ht="16.5" thickBot="1" x14ac:dyDescent="0.3">
      <c r="A24" s="4">
        <v>998.07143064159857</v>
      </c>
      <c r="B24" s="453"/>
      <c r="C24" s="4">
        <v>5.0096614796255696E-3</v>
      </c>
      <c r="D24" s="4">
        <v>53.974493554404248</v>
      </c>
      <c r="E24" s="453"/>
      <c r="F24" s="4">
        <v>5.0096614796255696E-3</v>
      </c>
      <c r="G24" s="4">
        <v>47.69838965272934</v>
      </c>
      <c r="H24" s="453"/>
      <c r="I24" s="67">
        <v>0.47916666666666669</v>
      </c>
      <c r="X24" s="109">
        <v>0.47916666666666669</v>
      </c>
      <c r="Y24" s="72">
        <v>37.5</v>
      </c>
      <c r="Z24" s="65">
        <v>16</v>
      </c>
      <c r="AA24" s="65">
        <v>11</v>
      </c>
      <c r="AB24" s="240"/>
      <c r="AC24" s="110">
        <v>0.47916666666666669</v>
      </c>
      <c r="AD24" s="65">
        <v>35</v>
      </c>
      <c r="AE24" s="65">
        <v>16</v>
      </c>
      <c r="AF24" s="166">
        <v>11</v>
      </c>
      <c r="AH24" s="177"/>
    </row>
    <row r="25" spans="1:46" ht="16.5" thickBot="1" x14ac:dyDescent="0.3">
      <c r="A25" s="4">
        <v>986.45137135765606</v>
      </c>
      <c r="B25" s="453"/>
      <c r="C25" s="4">
        <v>7.0961430063864964E-3</v>
      </c>
      <c r="D25" s="4">
        <v>53.340287750406013</v>
      </c>
      <c r="E25" s="453"/>
      <c r="F25" s="4">
        <v>7.0961430063864964E-3</v>
      </c>
      <c r="G25" s="4">
        <v>48.260260345605445</v>
      </c>
      <c r="H25" s="453"/>
      <c r="I25" s="67">
        <v>0.52083333333333337</v>
      </c>
      <c r="X25" s="108">
        <v>0.52083333333333337</v>
      </c>
      <c r="Y25" s="72">
        <v>40</v>
      </c>
      <c r="Z25" s="65">
        <v>19</v>
      </c>
      <c r="AA25" s="65">
        <v>12</v>
      </c>
      <c r="AB25" s="240"/>
      <c r="AC25" s="109">
        <v>0.52083333333333337</v>
      </c>
      <c r="AD25" s="65">
        <v>38</v>
      </c>
      <c r="AE25" s="65">
        <v>19</v>
      </c>
      <c r="AF25" s="166">
        <v>12</v>
      </c>
      <c r="AH25" s="177"/>
    </row>
    <row r="26" spans="1:46" ht="16.5" thickBot="1" x14ac:dyDescent="0.3">
      <c r="A26" s="4">
        <v>956.78100005062981</v>
      </c>
      <c r="B26" s="453"/>
      <c r="C26" s="4">
        <v>7.3161987953665282E-3</v>
      </c>
      <c r="D26" s="4">
        <v>55.780037435082697</v>
      </c>
      <c r="E26" s="453"/>
      <c r="F26" s="4">
        <v>7.3161987953665282E-3</v>
      </c>
      <c r="G26" s="4">
        <v>49.75684090453386</v>
      </c>
      <c r="H26" s="453"/>
      <c r="I26" s="67">
        <v>0.5625</v>
      </c>
      <c r="X26" s="110">
        <v>0.5625</v>
      </c>
      <c r="Y26" s="72">
        <v>39.299999999999997</v>
      </c>
      <c r="Z26" s="65">
        <v>18</v>
      </c>
      <c r="AA26" s="65">
        <v>11</v>
      </c>
      <c r="AB26" s="240"/>
      <c r="AC26" s="110">
        <v>6.25E-2</v>
      </c>
      <c r="AD26" s="68">
        <v>37</v>
      </c>
      <c r="AE26" s="68">
        <v>18</v>
      </c>
      <c r="AF26" s="122">
        <v>11</v>
      </c>
      <c r="AG26" s="178"/>
      <c r="AH26" s="176"/>
    </row>
    <row r="27" spans="1:46" ht="16.5" thickBot="1" x14ac:dyDescent="0.3">
      <c r="A27" s="4">
        <v>899.14367918499352</v>
      </c>
      <c r="B27" s="453"/>
      <c r="C27" s="4">
        <v>7.7851851289717968E-3</v>
      </c>
      <c r="D27" s="4">
        <v>57.126353873230073</v>
      </c>
      <c r="E27" s="453"/>
      <c r="F27" s="4">
        <v>7.7851851289717968E-3</v>
      </c>
      <c r="G27" s="4">
        <v>51.553051056329579</v>
      </c>
      <c r="H27" s="453"/>
      <c r="I27" s="67">
        <v>0.60416666666666596</v>
      </c>
      <c r="X27" s="109">
        <v>0.60416666666666696</v>
      </c>
      <c r="Y27" s="161">
        <v>38</v>
      </c>
      <c r="Z27" s="68">
        <v>17.5</v>
      </c>
      <c r="AA27" s="68">
        <v>10.5</v>
      </c>
      <c r="AB27" s="240"/>
      <c r="AC27" s="130">
        <v>0.10416666666666667</v>
      </c>
      <c r="AD27" s="141">
        <v>36</v>
      </c>
      <c r="AE27" s="141">
        <v>17.5</v>
      </c>
      <c r="AF27" s="183">
        <v>10.5</v>
      </c>
    </row>
    <row r="28" spans="1:46" ht="16.5" thickBot="1" x14ac:dyDescent="0.3">
      <c r="A28" s="4">
        <v>784.55238086208567</v>
      </c>
      <c r="B28" s="453"/>
      <c r="C28" s="4">
        <v>8.922285077139434E-3</v>
      </c>
      <c r="D28" s="4">
        <v>63.873364255087331</v>
      </c>
      <c r="E28" s="453"/>
      <c r="F28" s="4">
        <v>8.922285077139434E-3</v>
      </c>
      <c r="G28" s="4">
        <v>57.486027829578589</v>
      </c>
      <c r="H28" s="453"/>
      <c r="I28" s="67">
        <v>0.64583333333333304</v>
      </c>
      <c r="X28" s="110">
        <v>0.64583333333333304</v>
      </c>
      <c r="Y28" s="183">
        <v>37</v>
      </c>
      <c r="Z28" s="183">
        <v>17</v>
      </c>
      <c r="AA28" s="183">
        <v>10</v>
      </c>
      <c r="AB28" s="240"/>
      <c r="AC28" s="130">
        <v>0.14583333333333334</v>
      </c>
      <c r="AD28" s="183">
        <v>35</v>
      </c>
      <c r="AE28" s="140">
        <v>17</v>
      </c>
      <c r="AF28" s="183">
        <v>10</v>
      </c>
    </row>
    <row r="29" spans="1:46" ht="16.5" thickBot="1" x14ac:dyDescent="0.3">
      <c r="A29" s="4">
        <v>784.55238086208567</v>
      </c>
      <c r="B29" s="453"/>
      <c r="C29" s="4">
        <v>8.922285077139434E-3</v>
      </c>
      <c r="D29" s="4">
        <v>62.27653014871013</v>
      </c>
      <c r="E29" s="453"/>
      <c r="F29" s="4">
        <v>8.922285077139434E-3</v>
      </c>
      <c r="G29" s="4">
        <v>57.486027829578589</v>
      </c>
      <c r="H29" s="453"/>
      <c r="I29" s="71">
        <v>0.66666666666666663</v>
      </c>
      <c r="K29" s="559"/>
      <c r="L29" s="559"/>
      <c r="M29" s="559"/>
      <c r="N29" s="559"/>
      <c r="O29" s="559"/>
      <c r="P29" s="559"/>
      <c r="Q29" s="559"/>
      <c r="R29" s="559"/>
      <c r="S29" s="559"/>
      <c r="T29" s="559"/>
      <c r="X29" s="109">
        <v>0.66666666666666663</v>
      </c>
      <c r="Y29" s="104">
        <v>36.5</v>
      </c>
      <c r="Z29" s="104">
        <v>17</v>
      </c>
      <c r="AA29" s="104">
        <v>10</v>
      </c>
      <c r="AB29" s="184"/>
      <c r="AC29" s="109">
        <v>0.1875</v>
      </c>
      <c r="AD29" s="104">
        <v>35</v>
      </c>
      <c r="AE29" s="131">
        <v>17</v>
      </c>
      <c r="AF29" s="104">
        <v>10</v>
      </c>
    </row>
    <row r="30" spans="1:46" ht="15.75" thickBot="1" x14ac:dyDescent="0.3">
      <c r="A30" s="150"/>
      <c r="B30" s="148"/>
      <c r="C30" s="151"/>
      <c r="D30" s="151"/>
      <c r="E30" s="148"/>
      <c r="F30" s="151"/>
      <c r="G30" s="151"/>
      <c r="H30" s="148"/>
      <c r="I30" s="149"/>
      <c r="K30" s="288"/>
      <c r="X30" s="255"/>
      <c r="Y30" s="256"/>
      <c r="Z30" s="256"/>
      <c r="AA30" s="256"/>
      <c r="AB30" s="256"/>
      <c r="AC30" s="256"/>
      <c r="AD30" s="256"/>
      <c r="AE30" s="256"/>
      <c r="AF30" s="257"/>
      <c r="AI30" s="570" t="s">
        <v>305</v>
      </c>
      <c r="AJ30" s="570"/>
      <c r="AK30" s="570"/>
      <c r="AL30" s="570"/>
      <c r="AM30" s="570"/>
      <c r="AN30" s="570"/>
      <c r="AO30" s="570"/>
      <c r="AP30" s="570"/>
      <c r="AQ30" s="570"/>
      <c r="AR30" s="570"/>
      <c r="AS30" s="570"/>
      <c r="AT30" s="570"/>
    </row>
    <row r="31" spans="1:46" x14ac:dyDescent="0.25">
      <c r="K31" s="289"/>
      <c r="L31" s="573" t="s">
        <v>301</v>
      </c>
      <c r="M31" s="573"/>
      <c r="N31" s="573"/>
      <c r="O31" s="573"/>
      <c r="P31" s="573"/>
      <c r="Q31" s="573"/>
      <c r="R31" s="573"/>
      <c r="S31" s="573"/>
      <c r="T31" s="573"/>
      <c r="U31" s="573"/>
      <c r="V31" s="573"/>
      <c r="AI31" s="570" t="s">
        <v>303</v>
      </c>
      <c r="AJ31" s="570"/>
      <c r="AK31" s="570"/>
      <c r="AL31" s="570"/>
      <c r="AM31" s="570"/>
      <c r="AN31" s="570"/>
      <c r="AO31" s="570"/>
      <c r="AP31" s="570"/>
      <c r="AQ31" s="570"/>
      <c r="AR31" s="570"/>
      <c r="AS31" s="570"/>
      <c r="AT31" s="570"/>
    </row>
    <row r="32" spans="1:46" x14ac:dyDescent="0.25">
      <c r="L32" s="573" t="s">
        <v>300</v>
      </c>
      <c r="M32" s="573"/>
      <c r="N32" s="573"/>
      <c r="O32" s="573"/>
      <c r="P32" s="573"/>
      <c r="Q32" s="573"/>
      <c r="R32" s="573"/>
      <c r="S32" s="573"/>
      <c r="T32" s="573"/>
      <c r="U32" s="573"/>
      <c r="V32" s="573"/>
      <c r="AI32" s="571" t="s">
        <v>306</v>
      </c>
      <c r="AJ32" s="571"/>
      <c r="AK32" s="571"/>
      <c r="AL32" s="571"/>
      <c r="AM32" s="571"/>
      <c r="AN32" s="571"/>
      <c r="AO32" s="571"/>
      <c r="AP32" s="571"/>
      <c r="AQ32" s="571"/>
      <c r="AR32" s="571"/>
      <c r="AS32" s="571"/>
      <c r="AT32" s="571"/>
    </row>
    <row r="34" spans="1:47" x14ac:dyDescent="0.25">
      <c r="A34" s="476" t="s">
        <v>267</v>
      </c>
      <c r="B34" s="476"/>
      <c r="C34" s="476"/>
      <c r="D34" s="476"/>
      <c r="E34" s="476"/>
      <c r="F34" s="476"/>
      <c r="G34" s="476"/>
      <c r="H34" s="476"/>
      <c r="I34" s="476"/>
      <c r="W34" s="572" t="s">
        <v>285</v>
      </c>
      <c r="X34" s="572"/>
      <c r="Y34" s="572"/>
      <c r="Z34" s="572"/>
      <c r="AA34" s="572"/>
      <c r="AB34" s="572"/>
      <c r="AC34" s="572"/>
      <c r="AD34" s="572"/>
      <c r="AE34" s="572"/>
      <c r="AF34" s="572"/>
      <c r="AG34" s="572"/>
    </row>
    <row r="35" spans="1:47" ht="15.75" thickBot="1" x14ac:dyDescent="0.3">
      <c r="A35" s="581" t="s">
        <v>169</v>
      </c>
      <c r="B35" s="581"/>
      <c r="C35" s="581"/>
      <c r="D35" s="581"/>
      <c r="E35" s="581"/>
      <c r="F35" s="581"/>
      <c r="G35" s="581"/>
      <c r="H35" s="581"/>
      <c r="I35" s="581"/>
      <c r="W35" s="569" t="s">
        <v>277</v>
      </c>
      <c r="X35" s="569"/>
      <c r="Y35" s="569"/>
      <c r="Z35" s="569"/>
      <c r="AA35" s="569"/>
      <c r="AB35" s="569"/>
      <c r="AC35" s="569"/>
      <c r="AD35" s="569"/>
      <c r="AE35" s="569"/>
      <c r="AF35" s="569"/>
      <c r="AG35" s="569"/>
    </row>
    <row r="36" spans="1:47" ht="15.75" thickBot="1" x14ac:dyDescent="0.3">
      <c r="A36" s="566" t="s">
        <v>64</v>
      </c>
      <c r="B36" s="567"/>
      <c r="C36" s="567"/>
      <c r="D36" s="567"/>
      <c r="E36" s="567"/>
      <c r="F36" s="567"/>
      <c r="G36" s="567"/>
      <c r="H36" s="567"/>
      <c r="I36" s="568"/>
      <c r="X36" s="574" t="s">
        <v>64</v>
      </c>
      <c r="Y36" s="575"/>
      <c r="Z36" s="575"/>
      <c r="AA36" s="575"/>
      <c r="AB36" s="575"/>
      <c r="AC36" s="575"/>
      <c r="AD36" s="575"/>
      <c r="AE36" s="575"/>
      <c r="AF36" s="576"/>
    </row>
    <row r="37" spans="1:47" ht="15.75" thickBot="1" x14ac:dyDescent="0.3">
      <c r="A37" s="143" t="s">
        <v>120</v>
      </c>
      <c r="B37" s="144"/>
      <c r="C37" s="593" t="s">
        <v>78</v>
      </c>
      <c r="D37" s="594"/>
      <c r="E37" s="144"/>
      <c r="F37" s="593" t="s">
        <v>77</v>
      </c>
      <c r="G37" s="594"/>
      <c r="H37" s="144"/>
      <c r="I37" s="144"/>
      <c r="X37" s="175" t="s">
        <v>131</v>
      </c>
      <c r="Y37" s="563" t="s">
        <v>78</v>
      </c>
      <c r="Z37" s="577"/>
      <c r="AA37" s="564"/>
      <c r="AB37" s="162"/>
      <c r="AC37" s="175" t="s">
        <v>131</v>
      </c>
      <c r="AD37" s="563" t="s">
        <v>77</v>
      </c>
      <c r="AE37" s="577"/>
      <c r="AF37" s="564"/>
    </row>
    <row r="38" spans="1:47" ht="19.5" thickBot="1" x14ac:dyDescent="0.3">
      <c r="A38" s="152" t="s">
        <v>121</v>
      </c>
      <c r="B38" s="144"/>
      <c r="C38" s="153" t="s">
        <v>68</v>
      </c>
      <c r="D38" s="153" t="s">
        <v>102</v>
      </c>
      <c r="E38" s="144"/>
      <c r="F38" s="153" t="s">
        <v>68</v>
      </c>
      <c r="G38" s="153" t="s">
        <v>122</v>
      </c>
      <c r="H38" s="144"/>
      <c r="I38" s="81" t="s">
        <v>123</v>
      </c>
      <c r="X38" s="115" t="s">
        <v>60</v>
      </c>
      <c r="Y38" s="169" t="s">
        <v>129</v>
      </c>
      <c r="Z38" s="167" t="s">
        <v>98</v>
      </c>
      <c r="AA38" s="179" t="s">
        <v>99</v>
      </c>
      <c r="AB38" s="239"/>
      <c r="AC38" s="105" t="s">
        <v>60</v>
      </c>
      <c r="AD38" s="167" t="s">
        <v>130</v>
      </c>
      <c r="AE38" s="167" t="s">
        <v>98</v>
      </c>
      <c r="AF38" s="63" t="s">
        <v>99</v>
      </c>
    </row>
    <row r="39" spans="1:47" ht="16.5" thickBot="1" x14ac:dyDescent="0.3">
      <c r="A39" s="4">
        <v>975.8070449113261</v>
      </c>
      <c r="B39" s="144"/>
      <c r="C39" s="4">
        <v>4.099171061388975E-3</v>
      </c>
      <c r="D39" s="4">
        <v>46.218973551372976</v>
      </c>
      <c r="E39" s="144"/>
      <c r="F39" s="4">
        <v>4.099171061388975E-3</v>
      </c>
      <c r="G39" s="4">
        <v>35.948090539956759</v>
      </c>
      <c r="H39" s="144"/>
      <c r="I39" s="67">
        <v>0.39583333333333331</v>
      </c>
      <c r="X39" s="185">
        <v>0.39583333333333331</v>
      </c>
      <c r="Y39" s="65">
        <v>31</v>
      </c>
      <c r="Z39" s="65">
        <v>13</v>
      </c>
      <c r="AA39" s="65">
        <v>9</v>
      </c>
      <c r="AB39" s="240"/>
      <c r="AC39" s="135">
        <v>0.39583333333333331</v>
      </c>
      <c r="AD39" s="65">
        <v>27</v>
      </c>
      <c r="AE39" s="65">
        <v>13</v>
      </c>
      <c r="AF39" s="114">
        <v>9</v>
      </c>
    </row>
    <row r="40" spans="1:47" ht="16.5" thickBot="1" x14ac:dyDescent="0.3">
      <c r="A40" s="4">
        <v>994.80836733158776</v>
      </c>
      <c r="B40" s="144"/>
      <c r="C40" s="4">
        <v>4.5234842687044549E-3</v>
      </c>
      <c r="D40" s="4">
        <v>49.114182795885483</v>
      </c>
      <c r="E40" s="144"/>
      <c r="F40" s="4">
        <v>4.5234842687044549E-3</v>
      </c>
      <c r="G40" s="4">
        <v>37.780140612219604</v>
      </c>
      <c r="H40" s="144"/>
      <c r="I40" s="67">
        <v>0.4375</v>
      </c>
      <c r="X40" s="185">
        <v>0.4375</v>
      </c>
      <c r="Y40" s="65">
        <v>33.5</v>
      </c>
      <c r="Z40" s="65">
        <v>14</v>
      </c>
      <c r="AA40" s="65">
        <v>9.5</v>
      </c>
      <c r="AB40" s="240"/>
      <c r="AC40" s="139">
        <v>0.4375</v>
      </c>
      <c r="AD40" s="65">
        <v>29</v>
      </c>
      <c r="AE40" s="65">
        <v>14</v>
      </c>
      <c r="AF40" s="114">
        <v>9.5</v>
      </c>
    </row>
    <row r="41" spans="1:47" ht="16.5" thickBot="1" x14ac:dyDescent="0.3">
      <c r="A41" s="4">
        <v>998.07143064159857</v>
      </c>
      <c r="B41" s="144"/>
      <c r="C41" s="4">
        <v>4.8092750204405477E-3</v>
      </c>
      <c r="D41" s="4">
        <v>51.46405199373428</v>
      </c>
      <c r="E41" s="144"/>
      <c r="F41" s="4">
        <v>4.8092750204405477E-3</v>
      </c>
      <c r="G41" s="4">
        <v>43.932727311724385</v>
      </c>
      <c r="H41" s="144"/>
      <c r="I41" s="67">
        <v>0.47916666666666669</v>
      </c>
      <c r="X41" s="185">
        <v>0.47916666666666669</v>
      </c>
      <c r="Y41" s="65">
        <v>36</v>
      </c>
      <c r="Z41" s="65">
        <v>15.5</v>
      </c>
      <c r="AA41" s="65">
        <v>10.7</v>
      </c>
      <c r="AB41" s="240"/>
      <c r="AC41" s="138">
        <v>0.47916666666666669</v>
      </c>
      <c r="AD41" s="65">
        <v>33</v>
      </c>
      <c r="AE41" s="65">
        <v>15.5</v>
      </c>
      <c r="AF41" s="114">
        <v>10.7</v>
      </c>
    </row>
    <row r="42" spans="1:47" ht="16.5" thickBot="1" x14ac:dyDescent="0.3">
      <c r="A42" s="4">
        <v>986.45137135765606</v>
      </c>
      <c r="B42" s="144"/>
      <c r="C42" s="4">
        <v>6.0824082911884259E-3</v>
      </c>
      <c r="D42" s="4">
        <v>57.65831104448651</v>
      </c>
      <c r="E42" s="144"/>
      <c r="F42" s="4">
        <v>6.0824082911884259E-3</v>
      </c>
      <c r="G42" s="4">
        <v>49.530267196805582</v>
      </c>
      <c r="H42" s="144"/>
      <c r="I42" s="67">
        <v>0.52083333333333337</v>
      </c>
      <c r="X42" s="185">
        <v>0.52083333333333337</v>
      </c>
      <c r="Y42" s="65">
        <v>39.700000000000003</v>
      </c>
      <c r="Z42" s="65">
        <v>17</v>
      </c>
      <c r="AA42" s="65">
        <v>11</v>
      </c>
      <c r="AB42" s="240"/>
      <c r="AC42" s="137">
        <v>0.52083333333333337</v>
      </c>
      <c r="AD42" s="65">
        <v>36.5</v>
      </c>
      <c r="AE42" s="65">
        <v>17</v>
      </c>
      <c r="AF42" s="114">
        <v>11</v>
      </c>
    </row>
    <row r="43" spans="1:47" ht="16.5" thickBot="1" x14ac:dyDescent="0.3">
      <c r="A43" s="4">
        <v>956.78100005062981</v>
      </c>
      <c r="B43" s="144"/>
      <c r="C43" s="4">
        <v>6.5845789158298744E-3</v>
      </c>
      <c r="D43" s="4">
        <v>56.565671765154292</v>
      </c>
      <c r="E43" s="144"/>
      <c r="F43" s="4">
        <v>6.5845789158298744E-3</v>
      </c>
      <c r="G43" s="4">
        <v>50.018719014557732</v>
      </c>
      <c r="H43" s="144"/>
      <c r="I43" s="67">
        <v>0.5625</v>
      </c>
      <c r="X43" s="185">
        <v>0.5625</v>
      </c>
      <c r="Y43" s="65">
        <v>38.5</v>
      </c>
      <c r="Z43" s="65">
        <v>16.899999999999999</v>
      </c>
      <c r="AA43" s="65">
        <v>10.6</v>
      </c>
      <c r="AB43" s="240"/>
      <c r="AC43" s="136">
        <v>0.5625</v>
      </c>
      <c r="AD43" s="65">
        <v>36</v>
      </c>
      <c r="AE43" s="65">
        <v>16.899999999999999</v>
      </c>
      <c r="AF43" s="114">
        <v>10.6</v>
      </c>
    </row>
    <row r="44" spans="1:47" ht="16.5" thickBot="1" x14ac:dyDescent="0.3">
      <c r="A44" s="4">
        <v>899.14367918499352</v>
      </c>
      <c r="B44" s="144"/>
      <c r="C44" s="4">
        <v>7.4515343377301478E-3</v>
      </c>
      <c r="D44" s="4">
        <v>59.355674999990271</v>
      </c>
      <c r="E44" s="144"/>
      <c r="F44" s="4">
        <v>7.4515343377301478E-3</v>
      </c>
      <c r="G44" s="4">
        <v>50.99572077463953</v>
      </c>
      <c r="H44" s="144"/>
      <c r="I44" s="67">
        <v>0.60416666666666596</v>
      </c>
      <c r="K44" s="444"/>
      <c r="L44" s="444"/>
      <c r="M44" s="444"/>
      <c r="N44" s="444"/>
      <c r="O44" s="444"/>
      <c r="P44" s="444"/>
      <c r="Q44" s="444"/>
      <c r="R44" s="444"/>
      <c r="S44" s="444"/>
      <c r="T44" s="444"/>
      <c r="X44" s="185">
        <v>0.60416666666666696</v>
      </c>
      <c r="Y44" s="65">
        <v>38</v>
      </c>
      <c r="Z44" s="65">
        <v>16.7</v>
      </c>
      <c r="AA44" s="65">
        <v>10</v>
      </c>
      <c r="AB44" s="240"/>
      <c r="AC44" s="138">
        <v>0.60416666666666696</v>
      </c>
      <c r="AD44" s="65">
        <v>35</v>
      </c>
      <c r="AE44" s="65">
        <v>16.7</v>
      </c>
      <c r="AF44" s="114">
        <v>10</v>
      </c>
      <c r="AJ44" s="571"/>
      <c r="AK44" s="571"/>
      <c r="AL44" s="571"/>
      <c r="AM44" s="571"/>
      <c r="AN44" s="571"/>
      <c r="AO44" s="571"/>
      <c r="AP44" s="571"/>
      <c r="AQ44" s="571"/>
      <c r="AR44" s="571"/>
      <c r="AS44" s="571"/>
      <c r="AT44" s="571"/>
      <c r="AU44" s="470"/>
    </row>
    <row r="45" spans="1:47" ht="16.5" thickBot="1" x14ac:dyDescent="0.3">
      <c r="A45" s="4">
        <v>784.55238086208567</v>
      </c>
      <c r="B45" s="144"/>
      <c r="C45" s="4">
        <v>8.9222850771394357E-3</v>
      </c>
      <c r="D45" s="4">
        <v>66.747665646566247</v>
      </c>
      <c r="E45" s="144"/>
      <c r="F45" s="4">
        <v>8.9222850771394357E-3</v>
      </c>
      <c r="G45" s="4">
        <v>55.569826901925957</v>
      </c>
      <c r="H45" s="144"/>
      <c r="I45" s="67">
        <v>0.64583333333333304</v>
      </c>
      <c r="K45" s="288"/>
      <c r="X45" s="185">
        <v>0.64583333333333304</v>
      </c>
      <c r="Y45" s="65">
        <v>37.5</v>
      </c>
      <c r="Z45" s="65">
        <v>16.600000000000001</v>
      </c>
      <c r="AA45" s="65">
        <v>9.6</v>
      </c>
      <c r="AB45" s="240"/>
      <c r="AC45" s="137">
        <v>0.64583333333333304</v>
      </c>
      <c r="AD45" s="65">
        <v>34</v>
      </c>
      <c r="AE45" s="65">
        <v>16.600000000000001</v>
      </c>
      <c r="AF45" s="114">
        <v>9.6</v>
      </c>
      <c r="AI45" s="571"/>
      <c r="AJ45" s="571"/>
      <c r="AK45" s="571"/>
      <c r="AL45" s="571"/>
      <c r="AM45" s="571"/>
      <c r="AN45" s="571"/>
      <c r="AO45" s="571"/>
      <c r="AP45" s="571"/>
      <c r="AQ45" s="571"/>
      <c r="AR45" s="571"/>
      <c r="AS45" s="571"/>
      <c r="AT45" s="571"/>
    </row>
    <row r="46" spans="1:47" ht="16.5" thickBot="1" x14ac:dyDescent="0.3">
      <c r="A46" s="4">
        <v>678.66637541350156</v>
      </c>
      <c r="B46" s="144"/>
      <c r="C46" s="4">
        <v>1.0314346273211195E-2</v>
      </c>
      <c r="D46" s="4">
        <v>77.530878066473903</v>
      </c>
      <c r="E46" s="144"/>
      <c r="F46" s="4">
        <v>1.0314346273211195E-2</v>
      </c>
      <c r="G46" s="4">
        <v>59.071145193503924</v>
      </c>
      <c r="H46" s="144"/>
      <c r="I46" s="71">
        <v>0.66666666666666663</v>
      </c>
      <c r="K46" s="289"/>
      <c r="L46" s="290"/>
      <c r="M46" s="290"/>
      <c r="N46" s="290"/>
      <c r="O46" s="290"/>
      <c r="P46" s="290"/>
      <c r="Q46" s="290"/>
      <c r="R46" s="290"/>
      <c r="S46" s="290"/>
      <c r="T46" s="290"/>
      <c r="X46" s="186">
        <v>0.66666666666666663</v>
      </c>
      <c r="Y46" s="76">
        <v>37</v>
      </c>
      <c r="Z46" s="76">
        <v>16</v>
      </c>
      <c r="AA46" s="76">
        <v>9</v>
      </c>
      <c r="AB46" s="180"/>
      <c r="AC46" s="137">
        <v>0.66666666666666663</v>
      </c>
      <c r="AD46" s="76">
        <v>32</v>
      </c>
      <c r="AE46" s="76">
        <v>16</v>
      </c>
      <c r="AF46" s="125">
        <v>9</v>
      </c>
      <c r="AI46" s="570" t="s">
        <v>309</v>
      </c>
      <c r="AJ46" s="570"/>
      <c r="AK46" s="570"/>
      <c r="AL46" s="570"/>
      <c r="AM46" s="570"/>
      <c r="AN46" s="570"/>
      <c r="AO46" s="570"/>
      <c r="AP46" s="570"/>
      <c r="AQ46" s="570"/>
      <c r="AR46" s="570"/>
      <c r="AS46" s="570"/>
      <c r="AT46" s="570"/>
    </row>
    <row r="47" spans="1:47" ht="15.75" thickBot="1" x14ac:dyDescent="0.3">
      <c r="A47" s="150"/>
      <c r="B47" s="151"/>
      <c r="C47" s="151"/>
      <c r="D47" s="151"/>
      <c r="E47" s="151"/>
      <c r="F47" s="151"/>
      <c r="G47" s="151"/>
      <c r="H47" s="148"/>
      <c r="I47" s="149"/>
      <c r="K47" s="261"/>
      <c r="L47" s="573" t="s">
        <v>307</v>
      </c>
      <c r="M47" s="573"/>
      <c r="N47" s="573"/>
      <c r="O47" s="573"/>
      <c r="P47" s="573"/>
      <c r="Q47" s="573"/>
      <c r="R47" s="573"/>
      <c r="S47" s="573"/>
      <c r="T47" s="573"/>
      <c r="U47" s="573"/>
      <c r="V47" s="573"/>
      <c r="X47" s="236"/>
      <c r="Y47" s="237"/>
      <c r="Z47" s="237"/>
      <c r="AA47" s="237"/>
      <c r="AB47" s="237"/>
      <c r="AC47" s="237"/>
      <c r="AD47" s="237"/>
      <c r="AE47" s="237"/>
      <c r="AF47" s="238"/>
      <c r="AI47" s="570" t="s">
        <v>303</v>
      </c>
      <c r="AJ47" s="570"/>
      <c r="AK47" s="570"/>
      <c r="AL47" s="570"/>
      <c r="AM47" s="570"/>
      <c r="AN47" s="570"/>
      <c r="AO47" s="570"/>
      <c r="AP47" s="570"/>
      <c r="AQ47" s="570"/>
      <c r="AR47" s="570"/>
      <c r="AS47" s="570"/>
      <c r="AT47" s="570"/>
    </row>
    <row r="48" spans="1:47" x14ac:dyDescent="0.25">
      <c r="L48" s="573" t="s">
        <v>308</v>
      </c>
      <c r="M48" s="573"/>
      <c r="N48" s="573"/>
      <c r="O48" s="573"/>
      <c r="P48" s="573"/>
      <c r="Q48" s="573"/>
      <c r="R48" s="573"/>
      <c r="S48" s="573"/>
      <c r="T48" s="573"/>
      <c r="U48" s="573"/>
      <c r="V48" s="573"/>
      <c r="AI48" s="571" t="s">
        <v>310</v>
      </c>
      <c r="AJ48" s="571"/>
      <c r="AK48" s="571"/>
      <c r="AL48" s="571"/>
      <c r="AM48" s="571"/>
      <c r="AN48" s="571"/>
      <c r="AO48" s="571"/>
      <c r="AP48" s="571"/>
      <c r="AQ48" s="571"/>
      <c r="AR48" s="571"/>
      <c r="AS48" s="571"/>
      <c r="AT48" s="571"/>
    </row>
    <row r="53" spans="1:34" x14ac:dyDescent="0.25">
      <c r="A53" s="482" t="s">
        <v>269</v>
      </c>
      <c r="B53" s="482"/>
      <c r="C53" s="482"/>
      <c r="D53" s="482"/>
      <c r="E53" s="482"/>
      <c r="F53" s="482"/>
      <c r="G53" s="482"/>
      <c r="H53" s="482"/>
      <c r="I53" s="482"/>
      <c r="W53" s="572" t="s">
        <v>286</v>
      </c>
      <c r="X53" s="572"/>
      <c r="Y53" s="572"/>
      <c r="Z53" s="572"/>
      <c r="AA53" s="572"/>
      <c r="AB53" s="572"/>
      <c r="AC53" s="572"/>
      <c r="AD53" s="572"/>
      <c r="AE53" s="572"/>
      <c r="AF53" s="572"/>
      <c r="AG53" s="572"/>
      <c r="AH53" s="572"/>
    </row>
    <row r="54" spans="1:34" ht="15.75" thickBot="1" x14ac:dyDescent="0.3">
      <c r="A54" s="581" t="s">
        <v>169</v>
      </c>
      <c r="B54" s="581"/>
      <c r="C54" s="581"/>
      <c r="D54" s="581"/>
      <c r="E54" s="581"/>
      <c r="F54" s="581"/>
      <c r="G54" s="581"/>
      <c r="H54" s="581"/>
      <c r="I54" s="581"/>
      <c r="W54" s="569" t="s">
        <v>277</v>
      </c>
      <c r="X54" s="569"/>
      <c r="Y54" s="569"/>
      <c r="Z54" s="569"/>
      <c r="AA54" s="569"/>
      <c r="AB54" s="569"/>
      <c r="AC54" s="569"/>
      <c r="AD54" s="569"/>
      <c r="AE54" s="569"/>
      <c r="AF54" s="569"/>
      <c r="AG54" s="569"/>
      <c r="AH54" s="569"/>
    </row>
    <row r="55" spans="1:34" ht="15.75" thickBot="1" x14ac:dyDescent="0.3">
      <c r="X55" s="574" t="s">
        <v>65</v>
      </c>
      <c r="Y55" s="575"/>
      <c r="Z55" s="575"/>
      <c r="AA55" s="575"/>
      <c r="AB55" s="575"/>
      <c r="AC55" s="575"/>
      <c r="AD55" s="575"/>
      <c r="AE55" s="575"/>
      <c r="AF55" s="576"/>
    </row>
    <row r="56" spans="1:34" ht="15.75" thickBot="1" x14ac:dyDescent="0.3">
      <c r="A56" s="578" t="s">
        <v>65</v>
      </c>
      <c r="B56" s="579"/>
      <c r="C56" s="579"/>
      <c r="D56" s="579"/>
      <c r="E56" s="579"/>
      <c r="F56" s="579"/>
      <c r="G56" s="579"/>
      <c r="H56" s="579"/>
      <c r="I56" s="580"/>
      <c r="X56" s="175" t="s">
        <v>131</v>
      </c>
      <c r="Y56" s="563" t="s">
        <v>78</v>
      </c>
      <c r="Z56" s="577"/>
      <c r="AA56" s="564"/>
      <c r="AB56" s="189"/>
      <c r="AC56" s="187" t="s">
        <v>131</v>
      </c>
      <c r="AD56" s="563" t="s">
        <v>77</v>
      </c>
      <c r="AE56" s="577"/>
      <c r="AF56" s="564"/>
    </row>
    <row r="57" spans="1:34" ht="19.5" thickBot="1" x14ac:dyDescent="0.3">
      <c r="A57" s="477" t="s">
        <v>120</v>
      </c>
      <c r="B57" s="478"/>
      <c r="C57" s="563" t="s">
        <v>78</v>
      </c>
      <c r="D57" s="564"/>
      <c r="E57" s="478"/>
      <c r="F57" s="563" t="s">
        <v>77</v>
      </c>
      <c r="G57" s="564"/>
      <c r="H57" s="478"/>
      <c r="I57" s="479" t="s">
        <v>125</v>
      </c>
      <c r="X57" s="115" t="s">
        <v>60</v>
      </c>
      <c r="Y57" s="169" t="s">
        <v>129</v>
      </c>
      <c r="Z57" s="167" t="s">
        <v>98</v>
      </c>
      <c r="AA57" s="179" t="s">
        <v>99</v>
      </c>
      <c r="AB57" s="190"/>
      <c r="AC57" s="133" t="s">
        <v>60</v>
      </c>
      <c r="AD57" s="167" t="s">
        <v>130</v>
      </c>
      <c r="AE57" s="167" t="s">
        <v>98</v>
      </c>
      <c r="AF57" s="63" t="s">
        <v>99</v>
      </c>
    </row>
    <row r="58" spans="1:34" ht="16.5" thickBot="1" x14ac:dyDescent="0.3">
      <c r="A58" s="145" t="s">
        <v>121</v>
      </c>
      <c r="B58" s="144"/>
      <c r="C58" s="146" t="s">
        <v>68</v>
      </c>
      <c r="D58" s="146" t="s">
        <v>102</v>
      </c>
      <c r="E58" s="144"/>
      <c r="F58" s="146" t="s">
        <v>68</v>
      </c>
      <c r="G58" s="146" t="s">
        <v>122</v>
      </c>
      <c r="H58" s="144"/>
      <c r="I58" s="81" t="s">
        <v>60</v>
      </c>
      <c r="K58" s="559"/>
      <c r="L58" s="559"/>
      <c r="M58" s="559"/>
      <c r="N58" s="559"/>
      <c r="O58" s="559"/>
      <c r="P58" s="559"/>
      <c r="Q58" s="559"/>
      <c r="R58" s="559"/>
      <c r="S58" s="559"/>
      <c r="T58" s="559"/>
      <c r="X58" s="173">
        <v>0.39583333333333331</v>
      </c>
      <c r="Y58" s="72">
        <v>32</v>
      </c>
      <c r="Z58" s="65">
        <v>11</v>
      </c>
      <c r="AA58" s="65">
        <v>9.6999999999999993</v>
      </c>
      <c r="AB58" s="190"/>
      <c r="AC58" s="188">
        <v>0.39583333333333331</v>
      </c>
      <c r="AD58" s="65">
        <v>23</v>
      </c>
      <c r="AE58" s="65">
        <v>11</v>
      </c>
      <c r="AF58" s="166">
        <v>9.6999999999999993</v>
      </c>
    </row>
    <row r="59" spans="1:34" ht="16.5" thickBot="1" x14ac:dyDescent="0.3">
      <c r="A59" s="4">
        <v>976.26106122889928</v>
      </c>
      <c r="B59" s="144"/>
      <c r="C59" s="4">
        <v>1.3316110327739436E-3</v>
      </c>
      <c r="D59" s="4">
        <v>53.897058983143239</v>
      </c>
      <c r="E59" s="144"/>
      <c r="F59" s="4">
        <v>1.3316110327739436E-3</v>
      </c>
      <c r="G59" s="4">
        <v>30.798319418938995</v>
      </c>
      <c r="H59" s="144"/>
      <c r="I59" s="67">
        <v>0.39583333333333331</v>
      </c>
      <c r="K59" s="561"/>
      <c r="L59" s="561"/>
      <c r="M59" s="561"/>
      <c r="N59" s="561"/>
      <c r="O59" s="561"/>
      <c r="P59" s="561"/>
      <c r="Q59" s="561"/>
      <c r="R59" s="561"/>
      <c r="S59" s="561"/>
      <c r="T59" s="561"/>
      <c r="X59" s="173">
        <v>0.4375</v>
      </c>
      <c r="Y59" s="72">
        <v>34</v>
      </c>
      <c r="Z59" s="65">
        <v>12.7</v>
      </c>
      <c r="AA59" s="65">
        <v>10.3</v>
      </c>
      <c r="AB59" s="190"/>
      <c r="AC59" s="188">
        <v>0.4375</v>
      </c>
      <c r="AD59" s="65">
        <v>26</v>
      </c>
      <c r="AE59" s="65">
        <v>12.7</v>
      </c>
      <c r="AF59" s="166">
        <v>10.3</v>
      </c>
    </row>
    <row r="60" spans="1:34" ht="16.5" thickBot="1" x14ac:dyDescent="0.3">
      <c r="A60" s="4">
        <v>995.75845150245073</v>
      </c>
      <c r="B60" s="144"/>
      <c r="C60" s="4">
        <v>2.4102230780755685E-3</v>
      </c>
      <c r="D60" s="4">
        <v>53.596612631782058</v>
      </c>
      <c r="E60" s="144"/>
      <c r="F60" s="4">
        <v>2.4102230780755685E-3</v>
      </c>
      <c r="G60" s="4">
        <v>33.466429483694903</v>
      </c>
      <c r="H60" s="144"/>
      <c r="I60" s="67">
        <v>0.4375</v>
      </c>
      <c r="K60" s="582"/>
      <c r="L60" s="583"/>
      <c r="M60" s="583"/>
      <c r="N60" s="583"/>
      <c r="O60" s="583"/>
      <c r="P60" s="583"/>
      <c r="Q60" s="583"/>
      <c r="R60" s="583"/>
      <c r="S60" s="583"/>
      <c r="T60" s="583"/>
      <c r="X60" s="173">
        <v>0.47916666666666669</v>
      </c>
      <c r="Y60" s="72">
        <v>37</v>
      </c>
      <c r="Z60" s="65">
        <v>13.9</v>
      </c>
      <c r="AA60" s="65">
        <v>11.5</v>
      </c>
      <c r="AB60" s="190"/>
      <c r="AC60" s="188">
        <v>0.47916666666666669</v>
      </c>
      <c r="AD60" s="65">
        <v>30</v>
      </c>
      <c r="AE60" s="65">
        <v>13.9</v>
      </c>
      <c r="AF60" s="166">
        <v>11.5</v>
      </c>
    </row>
    <row r="61" spans="1:34" ht="16.5" thickBot="1" x14ac:dyDescent="0.3">
      <c r="A61" s="4">
        <v>999.48836054051412</v>
      </c>
      <c r="B61" s="144"/>
      <c r="C61" s="4">
        <v>2.401228563284221E-3</v>
      </c>
      <c r="D61" s="4">
        <v>57.908988523587581</v>
      </c>
      <c r="E61" s="144"/>
      <c r="F61" s="4">
        <v>2.401228563284221E-3</v>
      </c>
      <c r="G61" s="4">
        <v>40.360810183106501</v>
      </c>
      <c r="H61" s="144"/>
      <c r="I61" s="67">
        <v>0.47916666666666669</v>
      </c>
      <c r="V61" s="465"/>
      <c r="X61" s="173">
        <v>0.52083333333333337</v>
      </c>
      <c r="Y61" s="72">
        <v>40</v>
      </c>
      <c r="Z61" s="65">
        <v>16</v>
      </c>
      <c r="AA61" s="65">
        <v>13</v>
      </c>
      <c r="AB61" s="190"/>
      <c r="AC61" s="188">
        <v>0.52083333333333337</v>
      </c>
      <c r="AD61" s="65">
        <v>34</v>
      </c>
      <c r="AE61" s="65">
        <v>16</v>
      </c>
      <c r="AF61" s="166">
        <v>13</v>
      </c>
    </row>
    <row r="62" spans="1:34" ht="16.5" thickBot="1" x14ac:dyDescent="0.3">
      <c r="A62" s="4">
        <v>988.42795624642804</v>
      </c>
      <c r="B62" s="144"/>
      <c r="C62" s="4">
        <v>3.0351225711912795E-3</v>
      </c>
      <c r="D62" s="4">
        <v>60.838424915014954</v>
      </c>
      <c r="E62" s="144"/>
      <c r="F62" s="4">
        <v>3.0351225711912795E-3</v>
      </c>
      <c r="G62" s="4">
        <v>45.628818686261212</v>
      </c>
      <c r="H62" s="144"/>
      <c r="I62" s="67">
        <v>0.52083333333333337</v>
      </c>
      <c r="V62" s="466"/>
      <c r="X62" s="173">
        <v>0.5625</v>
      </c>
      <c r="Y62" s="72">
        <v>39.6</v>
      </c>
      <c r="Z62" s="65">
        <v>17</v>
      </c>
      <c r="AA62" s="65">
        <v>13.2</v>
      </c>
      <c r="AB62" s="190"/>
      <c r="AC62" s="188">
        <v>0.5625</v>
      </c>
      <c r="AD62" s="65">
        <v>33</v>
      </c>
      <c r="AE62" s="65">
        <v>17</v>
      </c>
      <c r="AF62" s="166">
        <v>13.2</v>
      </c>
    </row>
    <row r="63" spans="1:34" ht="16.5" thickBot="1" x14ac:dyDescent="0.3">
      <c r="A63" s="4">
        <v>959.57660580194465</v>
      </c>
      <c r="B63" s="144"/>
      <c r="C63" s="4">
        <v>3.9600798696256623E-3</v>
      </c>
      <c r="D63" s="4">
        <v>59.012026405828877</v>
      </c>
      <c r="E63" s="144"/>
      <c r="F63" s="4">
        <v>3.9600798696256623E-3</v>
      </c>
      <c r="G63" s="4">
        <v>41.778425774038134</v>
      </c>
      <c r="H63" s="144"/>
      <c r="I63" s="67">
        <v>0.5625</v>
      </c>
      <c r="V63" s="467"/>
      <c r="X63" s="173">
        <v>0.60416666666666596</v>
      </c>
      <c r="Y63" s="72">
        <v>39</v>
      </c>
      <c r="Z63" s="65">
        <v>17.8</v>
      </c>
      <c r="AA63" s="65">
        <v>12</v>
      </c>
      <c r="AB63" s="190"/>
      <c r="AC63" s="188">
        <v>0.60416666666666596</v>
      </c>
      <c r="AD63" s="65">
        <v>32</v>
      </c>
      <c r="AE63" s="65">
        <v>17.8</v>
      </c>
      <c r="AF63" s="166">
        <v>12</v>
      </c>
    </row>
    <row r="64" spans="1:34" ht="16.5" thickBot="1" x14ac:dyDescent="0.3">
      <c r="A64" s="4">
        <v>903.39289058838585</v>
      </c>
      <c r="B64" s="144"/>
      <c r="C64" s="4">
        <v>6.4202409166873361E-3</v>
      </c>
      <c r="D64" s="4">
        <v>58.799134411389289</v>
      </c>
      <c r="E64" s="144"/>
      <c r="F64" s="4">
        <v>6.4202409166873361E-3</v>
      </c>
      <c r="G64" s="4">
        <v>39.384325879326781</v>
      </c>
      <c r="H64" s="144"/>
      <c r="I64" s="67">
        <v>0.60416666666666596</v>
      </c>
      <c r="X64" s="107">
        <v>0.64583333333333304</v>
      </c>
      <c r="Y64" s="161">
        <v>38.5</v>
      </c>
      <c r="Z64" s="68">
        <v>16.5</v>
      </c>
      <c r="AA64" s="68">
        <v>11.5</v>
      </c>
      <c r="AB64" s="190"/>
      <c r="AC64" s="193">
        <v>0.64583333333333304</v>
      </c>
      <c r="AD64" s="68">
        <v>31</v>
      </c>
      <c r="AE64" s="68">
        <v>16.5</v>
      </c>
      <c r="AF64" s="122">
        <v>11.5</v>
      </c>
    </row>
    <row r="65" spans="1:46" ht="15.75" thickBot="1" x14ac:dyDescent="0.3">
      <c r="A65" s="4">
        <v>792.15317536358032</v>
      </c>
      <c r="B65" s="144"/>
      <c r="C65" s="4">
        <v>6.3119105691965618E-3</v>
      </c>
      <c r="D65" s="4">
        <v>69.586541737587169</v>
      </c>
      <c r="E65" s="144"/>
      <c r="F65" s="4">
        <v>6.3119105691965618E-3</v>
      </c>
      <c r="G65" s="4">
        <v>45.863857054318821</v>
      </c>
      <c r="H65" s="144"/>
      <c r="I65" s="67">
        <v>0.64583333333333304</v>
      </c>
      <c r="L65" s="464"/>
      <c r="M65" s="464"/>
      <c r="N65" s="464"/>
      <c r="O65" s="464"/>
      <c r="P65" s="464"/>
      <c r="Q65" s="464"/>
      <c r="R65" s="464"/>
      <c r="S65" s="464"/>
      <c r="T65" s="464"/>
      <c r="U65" s="464"/>
      <c r="V65" s="464"/>
      <c r="X65" s="109">
        <v>0.66666666666666663</v>
      </c>
      <c r="Y65" s="117">
        <v>37.700000000000003</v>
      </c>
      <c r="Z65" s="194">
        <v>16</v>
      </c>
      <c r="AA65" s="112">
        <v>11</v>
      </c>
      <c r="AB65" s="191"/>
      <c r="AC65" s="138">
        <v>0.66666666666666663</v>
      </c>
      <c r="AD65" s="194">
        <v>30</v>
      </c>
      <c r="AE65" s="195">
        <v>16</v>
      </c>
      <c r="AF65" s="79">
        <v>11</v>
      </c>
      <c r="AI65" s="570" t="s">
        <v>311</v>
      </c>
      <c r="AJ65" s="570"/>
      <c r="AK65" s="570"/>
      <c r="AL65" s="570"/>
      <c r="AM65" s="570"/>
      <c r="AN65" s="570"/>
      <c r="AO65" s="570"/>
      <c r="AP65" s="570"/>
      <c r="AQ65" s="570"/>
      <c r="AR65" s="570"/>
      <c r="AS65" s="570"/>
      <c r="AT65" s="570"/>
    </row>
    <row r="66" spans="1:46" ht="15.75" thickBot="1" x14ac:dyDescent="0.3">
      <c r="A66" s="4">
        <v>690.18279687850782</v>
      </c>
      <c r="B66" s="144"/>
      <c r="C66" s="4">
        <v>7.2444575880672738E-3</v>
      </c>
      <c r="D66" s="4">
        <v>78.778434127750302</v>
      </c>
      <c r="E66" s="144"/>
      <c r="F66" s="4">
        <v>7.2444575880672738E-3</v>
      </c>
      <c r="G66" s="4">
        <v>50.824796211451805</v>
      </c>
      <c r="H66" s="144"/>
      <c r="I66" s="71">
        <v>0.66666666666666663</v>
      </c>
      <c r="L66" s="573" t="s">
        <v>313</v>
      </c>
      <c r="M66" s="573"/>
      <c r="N66" s="573"/>
      <c r="O66" s="573"/>
      <c r="P66" s="573"/>
      <c r="Q66" s="573"/>
      <c r="R66" s="573"/>
      <c r="S66" s="573"/>
      <c r="T66" s="573"/>
      <c r="U66" s="573"/>
      <c r="V66" s="573"/>
      <c r="X66" s="236"/>
      <c r="Y66" s="237"/>
      <c r="Z66" s="237"/>
      <c r="AA66" s="237"/>
      <c r="AB66" s="237"/>
      <c r="AC66" s="237"/>
      <c r="AD66" s="237"/>
      <c r="AE66" s="237"/>
      <c r="AF66" s="238"/>
      <c r="AI66" s="570" t="s">
        <v>303</v>
      </c>
      <c r="AJ66" s="570"/>
      <c r="AK66" s="570"/>
      <c r="AL66" s="570"/>
      <c r="AM66" s="570"/>
      <c r="AN66" s="570"/>
      <c r="AO66" s="570"/>
      <c r="AP66" s="570"/>
      <c r="AQ66" s="570"/>
      <c r="AR66" s="570"/>
      <c r="AS66" s="570"/>
      <c r="AT66" s="570"/>
    </row>
    <row r="67" spans="1:46" ht="15.75" thickBot="1" x14ac:dyDescent="0.3">
      <c r="A67" s="150"/>
      <c r="B67" s="151"/>
      <c r="C67" s="151"/>
      <c r="D67" s="151"/>
      <c r="E67" s="151"/>
      <c r="F67" s="151"/>
      <c r="G67" s="151"/>
      <c r="H67" s="148"/>
      <c r="I67" s="149"/>
      <c r="L67" s="573" t="s">
        <v>314</v>
      </c>
      <c r="M67" s="573"/>
      <c r="N67" s="573"/>
      <c r="O67" s="573"/>
      <c r="P67" s="573"/>
      <c r="Q67" s="573"/>
      <c r="R67" s="573"/>
      <c r="S67" s="573"/>
      <c r="T67" s="573"/>
      <c r="U67" s="573"/>
      <c r="V67" s="573"/>
      <c r="AI67" s="571" t="s">
        <v>312</v>
      </c>
      <c r="AJ67" s="571"/>
      <c r="AK67" s="571"/>
      <c r="AL67" s="571"/>
      <c r="AM67" s="571"/>
      <c r="AN67" s="571"/>
      <c r="AO67" s="571"/>
      <c r="AP67" s="571"/>
      <c r="AQ67" s="571"/>
      <c r="AR67" s="571"/>
      <c r="AS67" s="571"/>
      <c r="AT67" s="571"/>
    </row>
    <row r="69" spans="1:46" ht="14.25" customHeight="1" x14ac:dyDescent="0.25"/>
    <row r="70" spans="1:46" ht="15.75" customHeight="1" x14ac:dyDescent="0.25">
      <c r="A70" s="476" t="s">
        <v>268</v>
      </c>
      <c r="B70" s="476"/>
      <c r="C70" s="476"/>
      <c r="D70" s="476"/>
      <c r="E70" s="476"/>
      <c r="F70" s="476"/>
      <c r="G70" s="476"/>
      <c r="H70" s="476"/>
      <c r="I70" s="476"/>
      <c r="W70" s="572" t="s">
        <v>287</v>
      </c>
      <c r="X70" s="572"/>
      <c r="Y70" s="572"/>
      <c r="Z70" s="572"/>
      <c r="AA70" s="572"/>
      <c r="AB70" s="572"/>
      <c r="AC70" s="572"/>
      <c r="AD70" s="572"/>
      <c r="AE70" s="572"/>
      <c r="AF70" s="572"/>
      <c r="AG70" s="572"/>
      <c r="AH70" s="572"/>
    </row>
    <row r="71" spans="1:46" ht="15.75" thickBot="1" x14ac:dyDescent="0.3">
      <c r="A71" s="581" t="s">
        <v>169</v>
      </c>
      <c r="B71" s="581"/>
      <c r="C71" s="581"/>
      <c r="D71" s="581"/>
      <c r="E71" s="581"/>
      <c r="F71" s="581"/>
      <c r="G71" s="581"/>
      <c r="H71" s="581"/>
      <c r="I71" s="581"/>
      <c r="T71" s="164"/>
      <c r="U71" s="164"/>
      <c r="V71" s="164"/>
      <c r="W71" s="569" t="s">
        <v>277</v>
      </c>
      <c r="X71" s="569"/>
      <c r="Y71" s="569"/>
      <c r="Z71" s="569"/>
      <c r="AA71" s="569"/>
      <c r="AB71" s="569"/>
      <c r="AC71" s="569"/>
      <c r="AD71" s="569"/>
      <c r="AE71" s="569"/>
      <c r="AF71" s="569"/>
      <c r="AG71" s="569"/>
      <c r="AH71" s="569"/>
    </row>
    <row r="72" spans="1:46" ht="15.75" thickBot="1" x14ac:dyDescent="0.3">
      <c r="A72" s="590" t="s">
        <v>66</v>
      </c>
      <c r="B72" s="591"/>
      <c r="C72" s="591"/>
      <c r="D72" s="591"/>
      <c r="E72" s="591"/>
      <c r="F72" s="591"/>
      <c r="G72" s="591"/>
      <c r="H72" s="591"/>
      <c r="I72" s="592"/>
      <c r="K72" s="559"/>
      <c r="L72" s="559"/>
      <c r="M72" s="559"/>
      <c r="N72" s="559"/>
      <c r="O72" s="559"/>
      <c r="P72" s="559"/>
      <c r="Q72" s="559"/>
      <c r="R72" s="559"/>
      <c r="S72" s="559"/>
      <c r="T72" s="559"/>
      <c r="X72" s="574" t="s">
        <v>66</v>
      </c>
      <c r="Y72" s="575"/>
      <c r="Z72" s="575"/>
      <c r="AA72" s="575"/>
      <c r="AB72" s="575"/>
      <c r="AC72" s="575"/>
      <c r="AD72" s="575"/>
      <c r="AE72" s="575"/>
      <c r="AF72" s="576"/>
    </row>
    <row r="73" spans="1:46" ht="15.75" thickBot="1" x14ac:dyDescent="0.3">
      <c r="A73" s="143" t="s">
        <v>120</v>
      </c>
      <c r="B73" s="453"/>
      <c r="C73" s="563" t="s">
        <v>78</v>
      </c>
      <c r="D73" s="564"/>
      <c r="E73" s="453"/>
      <c r="F73" s="563" t="s">
        <v>77</v>
      </c>
      <c r="G73" s="564"/>
      <c r="H73" s="453"/>
      <c r="I73" s="454" t="s">
        <v>125</v>
      </c>
      <c r="K73" s="561"/>
      <c r="L73" s="561"/>
      <c r="M73" s="561"/>
      <c r="N73" s="561"/>
      <c r="O73" s="561"/>
      <c r="P73" s="561"/>
      <c r="Q73" s="561"/>
      <c r="R73" s="561"/>
      <c r="S73" s="561"/>
      <c r="T73" s="561"/>
      <c r="X73" s="175" t="s">
        <v>131</v>
      </c>
      <c r="Y73" s="563" t="s">
        <v>78</v>
      </c>
      <c r="Z73" s="577"/>
      <c r="AA73" s="564"/>
      <c r="AB73" s="584"/>
      <c r="AC73" s="187" t="s">
        <v>131</v>
      </c>
      <c r="AD73" s="563" t="s">
        <v>77</v>
      </c>
      <c r="AE73" s="577"/>
      <c r="AF73" s="564"/>
    </row>
    <row r="74" spans="1:46" ht="19.5" thickBot="1" x14ac:dyDescent="0.3">
      <c r="A74" s="145" t="s">
        <v>121</v>
      </c>
      <c r="B74" s="453"/>
      <c r="C74" s="153" t="s">
        <v>68</v>
      </c>
      <c r="D74" s="153" t="s">
        <v>102</v>
      </c>
      <c r="E74" s="453"/>
      <c r="F74" s="153" t="s">
        <v>68</v>
      </c>
      <c r="G74" s="146" t="s">
        <v>122</v>
      </c>
      <c r="H74" s="453"/>
      <c r="I74" s="63" t="s">
        <v>60</v>
      </c>
      <c r="K74" s="582"/>
      <c r="L74" s="583"/>
      <c r="M74" s="583"/>
      <c r="N74" s="583"/>
      <c r="O74" s="583"/>
      <c r="P74" s="583"/>
      <c r="Q74" s="583"/>
      <c r="R74" s="583"/>
      <c r="S74" s="583"/>
      <c r="T74" s="583"/>
      <c r="X74" s="115" t="s">
        <v>60</v>
      </c>
      <c r="Y74" s="169" t="s">
        <v>129</v>
      </c>
      <c r="Z74" s="167" t="s">
        <v>98</v>
      </c>
      <c r="AA74" s="196" t="s">
        <v>99</v>
      </c>
      <c r="AB74" s="585"/>
      <c r="AC74" s="197" t="s">
        <v>60</v>
      </c>
      <c r="AD74" s="167" t="s">
        <v>130</v>
      </c>
      <c r="AE74" s="167" t="s">
        <v>98</v>
      </c>
      <c r="AF74" s="63" t="s">
        <v>99</v>
      </c>
    </row>
    <row r="75" spans="1:46" ht="16.5" thickBot="1" x14ac:dyDescent="0.3">
      <c r="A75" s="264">
        <f>[1]Sheet2!$BG$28</f>
        <v>976.62140982627966</v>
      </c>
      <c r="B75" s="453"/>
      <c r="C75" s="457">
        <v>1.5359073484440796E-3</v>
      </c>
      <c r="D75" s="457">
        <v>53.877172331660795</v>
      </c>
      <c r="E75" s="453"/>
      <c r="F75" s="456">
        <v>1.5359073484440796E-3</v>
      </c>
      <c r="G75">
        <v>34.635325070353367</v>
      </c>
      <c r="H75" s="453"/>
      <c r="I75" s="130">
        <v>0.39583333333333331</v>
      </c>
      <c r="X75" s="173">
        <v>0.39583333333333331</v>
      </c>
      <c r="Y75" s="72">
        <v>33</v>
      </c>
      <c r="Z75" s="65">
        <v>12</v>
      </c>
      <c r="AA75" s="182">
        <v>10.5</v>
      </c>
      <c r="AB75" s="190"/>
      <c r="AC75" s="130">
        <v>0.39583333333333331</v>
      </c>
      <c r="AD75" s="72">
        <v>25.5</v>
      </c>
      <c r="AE75" s="65">
        <v>12</v>
      </c>
      <c r="AF75" s="182">
        <v>10.5</v>
      </c>
    </row>
    <row r="76" spans="1:46" ht="16.5" thickBot="1" x14ac:dyDescent="0.3">
      <c r="A76" s="264">
        <f>[1]Sheet2!$BH$28</f>
        <v>996.62489748903454</v>
      </c>
      <c r="B76" s="453"/>
      <c r="C76" s="457">
        <v>2.8094822907339697E-3</v>
      </c>
      <c r="D76" s="457">
        <v>50.784522970997578</v>
      </c>
      <c r="E76" s="453"/>
      <c r="F76" s="398">
        <v>2.8094822907339697E-3</v>
      </c>
      <c r="G76">
        <v>35.448602667874553</v>
      </c>
      <c r="H76" s="453"/>
      <c r="I76" s="110">
        <v>0.4375</v>
      </c>
      <c r="X76" s="173">
        <v>0.4375</v>
      </c>
      <c r="Y76" s="72">
        <v>34</v>
      </c>
      <c r="Z76" s="65">
        <v>13.8</v>
      </c>
      <c r="AA76" s="166">
        <v>11</v>
      </c>
      <c r="AB76" s="190"/>
      <c r="AC76" s="109">
        <v>0.4375</v>
      </c>
      <c r="AD76" s="72">
        <v>27.9</v>
      </c>
      <c r="AE76" s="65">
        <v>13.8</v>
      </c>
      <c r="AF76" s="166">
        <v>11</v>
      </c>
    </row>
    <row r="77" spans="1:46" ht="16.5" thickBot="1" x14ac:dyDescent="0.3">
      <c r="A77" s="264">
        <f>[1]Sheet2!$BI$28</f>
        <v>1000.824239412691</v>
      </c>
      <c r="B77" s="453"/>
      <c r="C77" s="458">
        <v>2.4979410984960391E-3</v>
      </c>
      <c r="D77" s="458">
        <v>52.574266217690067</v>
      </c>
      <c r="E77" s="453"/>
      <c r="F77" s="398">
        <v>2.4979410984960391E-3</v>
      </c>
      <c r="G77">
        <v>42.56012027146339</v>
      </c>
      <c r="H77" s="453"/>
      <c r="I77" s="110">
        <v>0.47916666666666669</v>
      </c>
      <c r="X77" s="173">
        <v>0.47916666666666669</v>
      </c>
      <c r="Y77" s="72">
        <v>36</v>
      </c>
      <c r="Z77" s="65">
        <v>15</v>
      </c>
      <c r="AA77" s="166">
        <v>12.5</v>
      </c>
      <c r="AB77" s="190"/>
      <c r="AC77" s="110">
        <v>0.47916666666666669</v>
      </c>
      <c r="AD77" s="72">
        <v>32</v>
      </c>
      <c r="AE77" s="65">
        <v>15</v>
      </c>
      <c r="AF77" s="166">
        <v>12.5</v>
      </c>
    </row>
    <row r="78" spans="1:46" ht="16.5" thickBot="1" x14ac:dyDescent="0.3">
      <c r="A78" s="264">
        <f>[1]Sheet2!$BJ$28</f>
        <v>990.31958551553976</v>
      </c>
      <c r="B78" s="453"/>
      <c r="C78" s="460">
        <v>4.0391001637291495E-3</v>
      </c>
      <c r="D78" s="460">
        <v>54.396985365038688</v>
      </c>
      <c r="E78" s="453"/>
      <c r="F78" s="398">
        <v>4.0391001637291495E-3</v>
      </c>
      <c r="G78" s="455">
        <v>48.07175450863884</v>
      </c>
      <c r="H78" s="453"/>
      <c r="I78" s="173">
        <v>0.52083333333333337</v>
      </c>
      <c r="X78" s="173">
        <v>0.52083333333333337</v>
      </c>
      <c r="Y78" s="72">
        <v>38.5</v>
      </c>
      <c r="Z78" s="65">
        <v>17</v>
      </c>
      <c r="AA78" s="166">
        <v>13</v>
      </c>
      <c r="AB78" s="190"/>
      <c r="AC78" s="109">
        <v>0.52083333333333337</v>
      </c>
      <c r="AD78" s="72">
        <v>36</v>
      </c>
      <c r="AE78" s="65">
        <v>17</v>
      </c>
      <c r="AF78" s="126">
        <v>13</v>
      </c>
    </row>
    <row r="79" spans="1:46" ht="16.5" thickBot="1" x14ac:dyDescent="0.3">
      <c r="A79" s="264">
        <f>[1]Sheet2!$BK$28</f>
        <v>962.27400211128543</v>
      </c>
      <c r="B79" s="453"/>
      <c r="C79" s="460">
        <v>4.9881842276404851E-3</v>
      </c>
      <c r="D79" s="460">
        <v>54.680475503394973</v>
      </c>
      <c r="E79" s="453"/>
      <c r="F79" s="315">
        <v>4.9881842276404851E-3</v>
      </c>
      <c r="G79" s="455">
        <v>45.567062919495811</v>
      </c>
      <c r="H79" s="453"/>
      <c r="I79" s="173">
        <v>0.5625</v>
      </c>
      <c r="X79" s="173">
        <v>0.5625</v>
      </c>
      <c r="Y79" s="72">
        <v>39</v>
      </c>
      <c r="Z79" s="65">
        <v>18</v>
      </c>
      <c r="AA79" s="166">
        <v>13.2</v>
      </c>
      <c r="AB79" s="190"/>
      <c r="AC79" s="110">
        <v>0.5625</v>
      </c>
      <c r="AD79" s="72">
        <v>35.5</v>
      </c>
      <c r="AE79" s="65">
        <v>18</v>
      </c>
      <c r="AF79" s="166">
        <v>13.2</v>
      </c>
    </row>
    <row r="80" spans="1:46" ht="16.5" thickBot="1" x14ac:dyDescent="0.3">
      <c r="A80" s="264">
        <f>[1]Sheet2!$BL$28</f>
        <v>907.50921892766485</v>
      </c>
      <c r="B80" s="453"/>
      <c r="C80" s="461">
        <v>6.3911196481876214E-3</v>
      </c>
      <c r="D80" s="460">
        <v>54.390984653935917</v>
      </c>
      <c r="E80" s="453"/>
      <c r="F80" s="348">
        <v>6.3911196481876214E-3</v>
      </c>
      <c r="G80" s="4">
        <v>44.727611745876231</v>
      </c>
      <c r="H80" s="453"/>
      <c r="I80" s="173">
        <v>0.60416666666666596</v>
      </c>
      <c r="X80" s="173">
        <v>0.60416666666666596</v>
      </c>
      <c r="Y80" s="72">
        <v>38.5</v>
      </c>
      <c r="Z80" s="65">
        <v>18.8</v>
      </c>
      <c r="AA80" s="166">
        <v>13</v>
      </c>
      <c r="AB80" s="190"/>
      <c r="AC80" s="109">
        <v>0.60416666666666596</v>
      </c>
      <c r="AD80" s="72">
        <v>35</v>
      </c>
      <c r="AE80" s="65">
        <v>18.8</v>
      </c>
      <c r="AF80" s="166">
        <v>13</v>
      </c>
    </row>
    <row r="81" spans="1:48" ht="16.5" thickBot="1" x14ac:dyDescent="0.3">
      <c r="A81" s="265">
        <f>[1]Sheet2!$BM$28</f>
        <v>799.50667501060116</v>
      </c>
      <c r="B81" s="453"/>
      <c r="C81" s="463">
        <v>8.5052448122585542E-3</v>
      </c>
      <c r="D81" s="461">
        <v>57.977752342574703</v>
      </c>
      <c r="E81" s="453"/>
      <c r="F81" s="348">
        <v>8.5052448122585542E-3</v>
      </c>
      <c r="G81" s="4">
        <v>47.008988385871383</v>
      </c>
      <c r="H81" s="453"/>
      <c r="I81" s="173">
        <v>0.64583333333333304</v>
      </c>
      <c r="X81" s="173">
        <v>0.64583333333333304</v>
      </c>
      <c r="Y81" s="161">
        <v>38</v>
      </c>
      <c r="Z81" s="68">
        <v>19.5</v>
      </c>
      <c r="AA81" s="121">
        <v>12.7</v>
      </c>
      <c r="AB81" s="190"/>
      <c r="AC81" s="109">
        <v>0.64583333333333304</v>
      </c>
      <c r="AD81" s="161">
        <v>34.5</v>
      </c>
      <c r="AE81" s="68">
        <v>19.5</v>
      </c>
      <c r="AF81" s="121">
        <v>12.7</v>
      </c>
    </row>
    <row r="82" spans="1:48" ht="15.75" thickBot="1" x14ac:dyDescent="0.3">
      <c r="A82" s="366">
        <f>[1]Sheet2!$BN$28</f>
        <v>701.26907149914007</v>
      </c>
      <c r="B82" s="453"/>
      <c r="C82" s="462">
        <v>9.5541073637784336E-3</v>
      </c>
      <c r="D82" s="463">
        <v>66.09959270114031</v>
      </c>
      <c r="E82" s="453"/>
      <c r="F82" s="365">
        <v>9.5541073637784336E-3</v>
      </c>
      <c r="G82" s="4">
        <v>53.594264352275921</v>
      </c>
      <c r="H82" s="453"/>
      <c r="I82" s="106">
        <v>0.66666666666666663</v>
      </c>
      <c r="X82" s="106">
        <v>0.66666666666666663</v>
      </c>
      <c r="Y82" s="80">
        <v>37.5</v>
      </c>
      <c r="Z82" s="80">
        <v>19</v>
      </c>
      <c r="AA82" s="80">
        <v>12.3</v>
      </c>
      <c r="AB82" s="190"/>
      <c r="AC82" s="108">
        <v>0.66666666666666663</v>
      </c>
      <c r="AD82" s="80">
        <v>34</v>
      </c>
      <c r="AE82" s="118">
        <v>19</v>
      </c>
      <c r="AF82" s="79">
        <v>12.3</v>
      </c>
    </row>
    <row r="83" spans="1:48" ht="15.75" thickBot="1" x14ac:dyDescent="0.3">
      <c r="A83" s="150"/>
      <c r="B83" s="151"/>
      <c r="C83" s="151"/>
      <c r="D83" s="151"/>
      <c r="E83" s="151"/>
      <c r="F83" s="151"/>
      <c r="G83" s="151"/>
      <c r="H83" s="148"/>
      <c r="I83" s="149"/>
      <c r="X83" s="236"/>
      <c r="Y83" s="237"/>
      <c r="Z83" s="237"/>
      <c r="AA83" s="237"/>
      <c r="AB83" s="237"/>
      <c r="AC83" s="237"/>
      <c r="AD83" s="237"/>
      <c r="AE83" s="237"/>
      <c r="AF83" s="238"/>
      <c r="AI83" s="570" t="s">
        <v>316</v>
      </c>
      <c r="AJ83" s="570"/>
      <c r="AK83" s="570"/>
      <c r="AL83" s="570"/>
      <c r="AM83" s="570"/>
      <c r="AN83" s="570"/>
      <c r="AO83" s="570"/>
      <c r="AP83" s="570"/>
      <c r="AQ83" s="570"/>
      <c r="AR83" s="570"/>
      <c r="AS83" s="570"/>
      <c r="AT83" s="570"/>
    </row>
    <row r="84" spans="1:48" x14ac:dyDescent="0.25">
      <c r="L84" s="573" t="s">
        <v>319</v>
      </c>
      <c r="M84" s="573"/>
      <c r="N84" s="573"/>
      <c r="O84" s="573"/>
      <c r="P84" s="573"/>
      <c r="Q84" s="573"/>
      <c r="R84" s="573"/>
      <c r="S84" s="573"/>
      <c r="T84" s="573"/>
      <c r="U84" s="573"/>
      <c r="V84" s="573"/>
      <c r="AI84" s="570" t="s">
        <v>303</v>
      </c>
      <c r="AJ84" s="570"/>
      <c r="AK84" s="570"/>
      <c r="AL84" s="570"/>
      <c r="AM84" s="570"/>
      <c r="AN84" s="570"/>
      <c r="AO84" s="570"/>
      <c r="AP84" s="570"/>
      <c r="AQ84" s="570"/>
      <c r="AR84" s="570"/>
      <c r="AS84" s="570"/>
      <c r="AT84" s="570"/>
    </row>
    <row r="85" spans="1:48" x14ac:dyDescent="0.25">
      <c r="L85" s="573" t="s">
        <v>315</v>
      </c>
      <c r="M85" s="573"/>
      <c r="N85" s="573"/>
      <c r="O85" s="573"/>
      <c r="P85" s="573"/>
      <c r="Q85" s="573"/>
      <c r="R85" s="573"/>
      <c r="S85" s="573"/>
      <c r="T85" s="573"/>
      <c r="U85" s="573"/>
      <c r="V85" s="573"/>
      <c r="AI85" s="571" t="s">
        <v>317</v>
      </c>
      <c r="AJ85" s="571"/>
      <c r="AK85" s="571"/>
      <c r="AL85" s="571"/>
      <c r="AM85" s="571"/>
      <c r="AN85" s="571"/>
      <c r="AO85" s="571"/>
      <c r="AP85" s="571"/>
      <c r="AQ85" s="571"/>
      <c r="AR85" s="571"/>
      <c r="AS85" s="571"/>
      <c r="AT85" s="571"/>
    </row>
    <row r="86" spans="1:48" x14ac:dyDescent="0.25">
      <c r="K86" s="559"/>
      <c r="L86" s="559"/>
      <c r="M86" s="559"/>
      <c r="N86" s="559"/>
      <c r="O86" s="559"/>
      <c r="P86" s="559"/>
      <c r="Q86" s="559"/>
      <c r="R86" s="559"/>
      <c r="S86" s="559"/>
      <c r="T86" s="559"/>
    </row>
    <row r="87" spans="1:48" x14ac:dyDescent="0.25">
      <c r="A87" s="476" t="s">
        <v>271</v>
      </c>
      <c r="B87" s="476"/>
      <c r="C87" s="476"/>
      <c r="D87" s="476"/>
      <c r="E87" s="476"/>
      <c r="F87" s="476"/>
      <c r="G87" s="476"/>
      <c r="H87" s="476"/>
      <c r="I87" s="476"/>
      <c r="K87" s="561"/>
      <c r="L87" s="561"/>
      <c r="M87" s="561"/>
      <c r="N87" s="561"/>
      <c r="O87" s="561"/>
      <c r="P87" s="561"/>
      <c r="Q87" s="561"/>
      <c r="R87" s="561"/>
      <c r="S87" s="561"/>
      <c r="T87" s="561"/>
      <c r="W87" s="572" t="s">
        <v>288</v>
      </c>
      <c r="X87" s="572"/>
      <c r="Y87" s="572"/>
      <c r="Z87" s="572"/>
      <c r="AA87" s="572"/>
      <c r="AB87" s="572"/>
      <c r="AC87" s="572"/>
      <c r="AD87" s="572"/>
      <c r="AE87" s="572"/>
      <c r="AF87" s="572"/>
      <c r="AG87" s="572"/>
      <c r="AH87" s="572"/>
    </row>
    <row r="88" spans="1:48" ht="15.75" thickBot="1" x14ac:dyDescent="0.3">
      <c r="A88" s="581" t="s">
        <v>169</v>
      </c>
      <c r="B88" s="581"/>
      <c r="C88" s="581"/>
      <c r="D88" s="581"/>
      <c r="E88" s="581"/>
      <c r="F88" s="581"/>
      <c r="G88" s="581"/>
      <c r="H88" s="581"/>
      <c r="I88" s="581"/>
      <c r="K88" s="289"/>
      <c r="W88" s="569" t="s">
        <v>277</v>
      </c>
      <c r="X88" s="569"/>
      <c r="Y88" s="569"/>
      <c r="Z88" s="569"/>
      <c r="AA88" s="569"/>
      <c r="AB88" s="569"/>
      <c r="AC88" s="569"/>
      <c r="AD88" s="569"/>
      <c r="AE88" s="569"/>
      <c r="AF88" s="569"/>
      <c r="AG88" s="569"/>
      <c r="AH88" s="569"/>
    </row>
    <row r="89" spans="1:48" ht="15.75" thickBot="1" x14ac:dyDescent="0.3">
      <c r="A89" s="566" t="s">
        <v>67</v>
      </c>
      <c r="B89" s="567"/>
      <c r="C89" s="567"/>
      <c r="D89" s="567"/>
      <c r="E89" s="567"/>
      <c r="F89" s="567"/>
      <c r="G89" s="567"/>
      <c r="H89" s="567"/>
      <c r="I89" s="568"/>
      <c r="X89" s="574" t="s">
        <v>67</v>
      </c>
      <c r="Y89" s="575"/>
      <c r="Z89" s="575"/>
      <c r="AA89" s="575"/>
      <c r="AB89" s="575"/>
      <c r="AC89" s="575"/>
      <c r="AD89" s="575"/>
      <c r="AE89" s="575"/>
      <c r="AF89" s="576"/>
    </row>
    <row r="90" spans="1:48" ht="15.75" thickBot="1" x14ac:dyDescent="0.3">
      <c r="A90" s="143" t="s">
        <v>120</v>
      </c>
      <c r="B90" s="453"/>
      <c r="C90" s="563" t="s">
        <v>78</v>
      </c>
      <c r="D90" s="564"/>
      <c r="E90" s="453"/>
      <c r="F90" s="563" t="s">
        <v>77</v>
      </c>
      <c r="G90" s="564"/>
      <c r="H90" s="453"/>
      <c r="I90" s="154" t="s">
        <v>125</v>
      </c>
      <c r="X90" s="175" t="s">
        <v>131</v>
      </c>
      <c r="Y90" s="563" t="s">
        <v>78</v>
      </c>
      <c r="Z90" s="577"/>
      <c r="AA90" s="564"/>
      <c r="AB90" s="189"/>
      <c r="AC90" s="187" t="s">
        <v>131</v>
      </c>
      <c r="AD90" s="563" t="s">
        <v>77</v>
      </c>
      <c r="AE90" s="577"/>
      <c r="AF90" s="564"/>
    </row>
    <row r="91" spans="1:48" ht="19.5" thickBot="1" x14ac:dyDescent="0.3">
      <c r="A91" s="145" t="s">
        <v>121</v>
      </c>
      <c r="B91" s="453"/>
      <c r="C91" s="146" t="s">
        <v>68</v>
      </c>
      <c r="D91" s="146" t="s">
        <v>102</v>
      </c>
      <c r="E91" s="453"/>
      <c r="F91" s="146" t="s">
        <v>68</v>
      </c>
      <c r="G91" s="146" t="s">
        <v>122</v>
      </c>
      <c r="H91" s="453"/>
      <c r="I91" s="81" t="s">
        <v>60</v>
      </c>
      <c r="X91" s="115" t="s">
        <v>60</v>
      </c>
      <c r="Y91" s="169" t="s">
        <v>129</v>
      </c>
      <c r="Z91" s="167" t="s">
        <v>98</v>
      </c>
      <c r="AA91" s="196" t="s">
        <v>99</v>
      </c>
      <c r="AB91" s="189"/>
      <c r="AC91" s="197" t="s">
        <v>60</v>
      </c>
      <c r="AD91" s="167" t="s">
        <v>130</v>
      </c>
      <c r="AE91" s="167" t="s">
        <v>98</v>
      </c>
      <c r="AF91" s="63" t="s">
        <v>99</v>
      </c>
      <c r="AV91" s="468" t="s">
        <v>270</v>
      </c>
    </row>
    <row r="92" spans="1:48" ht="16.5" thickBot="1" x14ac:dyDescent="0.3">
      <c r="A92" s="4">
        <v>976.88970283509229</v>
      </c>
      <c r="B92" s="453"/>
      <c r="C92" s="4">
        <v>2.0473140357562124E-3</v>
      </c>
      <c r="D92" s="4">
        <v>53.862375503903039</v>
      </c>
      <c r="E92" s="453"/>
      <c r="F92" s="4">
        <v>2.0473140357562124E-3</v>
      </c>
      <c r="G92" s="4">
        <v>34.625812823937672</v>
      </c>
      <c r="H92" s="453"/>
      <c r="I92" s="67">
        <v>0.39583333333333331</v>
      </c>
      <c r="X92" s="116">
        <v>0.39583333333333331</v>
      </c>
      <c r="Y92" s="72">
        <v>34</v>
      </c>
      <c r="Z92" s="65">
        <v>13</v>
      </c>
      <c r="AA92" s="65">
        <v>11</v>
      </c>
      <c r="AB92" s="190"/>
      <c r="AC92" s="132">
        <v>0.39583333333333331</v>
      </c>
      <c r="AD92" s="65">
        <v>26.5</v>
      </c>
      <c r="AE92" s="65">
        <v>13</v>
      </c>
      <c r="AF92" s="114">
        <v>11</v>
      </c>
    </row>
    <row r="93" spans="1:48" ht="16.5" thickBot="1" x14ac:dyDescent="0.3">
      <c r="A93" s="4">
        <v>997.40949856978852</v>
      </c>
      <c r="B93" s="453"/>
      <c r="C93" s="4">
        <v>2.5064930738927342E-3</v>
      </c>
      <c r="D93" s="4">
        <v>52.754259985943321</v>
      </c>
      <c r="E93" s="453"/>
      <c r="F93" s="4">
        <v>2.5064930738927342E-3</v>
      </c>
      <c r="G93" s="4">
        <v>34.415874371782074</v>
      </c>
      <c r="H93" s="453"/>
      <c r="I93" s="67">
        <v>0.4375</v>
      </c>
      <c r="X93" s="173">
        <v>0.4375</v>
      </c>
      <c r="Y93" s="72">
        <v>36</v>
      </c>
      <c r="Z93" s="65">
        <v>15</v>
      </c>
      <c r="AA93" s="65">
        <v>12.5</v>
      </c>
      <c r="AB93" s="190"/>
      <c r="AC93" s="109">
        <v>0.4375</v>
      </c>
      <c r="AD93" s="65">
        <v>28.7</v>
      </c>
      <c r="AE93" s="65">
        <v>15</v>
      </c>
      <c r="AF93" s="114">
        <v>12.5</v>
      </c>
    </row>
    <row r="94" spans="1:48" ht="16.5" thickBot="1" x14ac:dyDescent="0.3">
      <c r="A94" s="4">
        <v>1002.0809857740647</v>
      </c>
      <c r="B94" s="453"/>
      <c r="C94" s="4">
        <v>3.1933546743511316E-3</v>
      </c>
      <c r="D94" s="4">
        <v>52.50833091035566</v>
      </c>
      <c r="E94" s="453"/>
      <c r="F94" s="4">
        <v>3.1933546743511316E-3</v>
      </c>
      <c r="G94" s="4">
        <v>40.006347360270986</v>
      </c>
      <c r="H94" s="453"/>
      <c r="I94" s="67">
        <v>0.47916666666666669</v>
      </c>
      <c r="X94" s="173">
        <v>0.47916666666666669</v>
      </c>
      <c r="Y94" s="72">
        <v>38</v>
      </c>
      <c r="Z94" s="65">
        <v>17</v>
      </c>
      <c r="AA94" s="65">
        <v>13.8</v>
      </c>
      <c r="AB94" s="190"/>
      <c r="AC94" s="109">
        <v>0.47916666666666669</v>
      </c>
      <c r="AD94" s="65">
        <v>33</v>
      </c>
      <c r="AE94" s="65">
        <v>17</v>
      </c>
      <c r="AF94" s="114">
        <v>13.8</v>
      </c>
    </row>
    <row r="95" spans="1:48" ht="16.5" thickBot="1" x14ac:dyDescent="0.3">
      <c r="A95" s="4">
        <v>992.12834226893779</v>
      </c>
      <c r="B95" s="453"/>
      <c r="C95" s="4">
        <v>4.3341166830958176E-3</v>
      </c>
      <c r="D95" s="4">
        <v>55.055457719394028</v>
      </c>
      <c r="E95" s="453"/>
      <c r="F95" s="4">
        <v>4.3341166830958176E-3</v>
      </c>
      <c r="G95" s="4">
        <v>45.458634814178559</v>
      </c>
      <c r="H95" s="453"/>
      <c r="I95" s="67">
        <v>0.52083333333333337</v>
      </c>
      <c r="X95" s="173">
        <v>0.52083333333333337</v>
      </c>
      <c r="Y95" s="72">
        <v>40.799999999999997</v>
      </c>
      <c r="Z95" s="65">
        <v>19</v>
      </c>
      <c r="AA95" s="65">
        <v>14.7</v>
      </c>
      <c r="AB95" s="190"/>
      <c r="AC95" s="109">
        <v>0.52083333333333337</v>
      </c>
      <c r="AD95" s="65">
        <v>37</v>
      </c>
      <c r="AE95" s="65">
        <v>19</v>
      </c>
      <c r="AF95" s="114">
        <v>14.7</v>
      </c>
    </row>
    <row r="96" spans="1:48" ht="16.5" thickBot="1" x14ac:dyDescent="0.3">
      <c r="A96" s="4">
        <v>964.87558340322107</v>
      </c>
      <c r="B96" s="453"/>
      <c r="C96" s="4">
        <v>6.218418315486177E-3</v>
      </c>
      <c r="D96" s="4">
        <v>51.416867473231129</v>
      </c>
      <c r="E96" s="453"/>
      <c r="F96" s="4">
        <v>6.218418315486177E-3</v>
      </c>
      <c r="G96" s="4">
        <v>41.54898381675244</v>
      </c>
      <c r="H96" s="453"/>
      <c r="I96" s="67">
        <v>0.5625</v>
      </c>
      <c r="X96" s="173">
        <v>0.5625</v>
      </c>
      <c r="Y96" s="72">
        <v>40.299999999999997</v>
      </c>
      <c r="Z96" s="65">
        <v>20.5</v>
      </c>
      <c r="AA96" s="65">
        <v>14.5</v>
      </c>
      <c r="AB96" s="190"/>
      <c r="AC96" s="109">
        <v>0.5625</v>
      </c>
      <c r="AD96" s="65">
        <v>36.5</v>
      </c>
      <c r="AE96" s="65">
        <v>20.5</v>
      </c>
      <c r="AF96" s="114">
        <v>14.5</v>
      </c>
    </row>
    <row r="97" spans="1:46" ht="16.5" thickBot="1" x14ac:dyDescent="0.3">
      <c r="A97" s="4">
        <v>911.49588829092659</v>
      </c>
      <c r="B97" s="453"/>
      <c r="C97" s="4">
        <v>6.5825859195592449E-3</v>
      </c>
      <c r="D97" s="4">
        <v>53.603313660154839</v>
      </c>
      <c r="E97" s="453"/>
      <c r="F97" s="4">
        <v>6.5825859195592449E-3</v>
      </c>
      <c r="G97" s="4">
        <v>43.982206080127042</v>
      </c>
      <c r="H97" s="453"/>
      <c r="I97" s="67">
        <v>0.60416666666666596</v>
      </c>
      <c r="X97" s="173">
        <v>0.60416666666666596</v>
      </c>
      <c r="Y97" s="72">
        <v>39.5</v>
      </c>
      <c r="Z97" s="65">
        <v>20</v>
      </c>
      <c r="AA97" s="65">
        <v>14</v>
      </c>
      <c r="AB97" s="190"/>
      <c r="AC97" s="109">
        <v>0.60416666666666596</v>
      </c>
      <c r="AD97" s="65">
        <v>36</v>
      </c>
      <c r="AE97" s="65">
        <v>20</v>
      </c>
      <c r="AF97" s="114">
        <v>14</v>
      </c>
    </row>
    <row r="98" spans="1:46" ht="16.5" thickBot="1" x14ac:dyDescent="0.3">
      <c r="A98" s="4">
        <v>806.62002859578001</v>
      </c>
      <c r="B98" s="453"/>
      <c r="C98" s="4">
        <v>7.4384465885941557E-3</v>
      </c>
      <c r="D98" s="4">
        <v>60.572758260239908</v>
      </c>
      <c r="E98" s="453"/>
      <c r="F98" s="4">
        <v>7.4384465885941557E-3</v>
      </c>
      <c r="G98" s="4">
        <v>49.700724726350707</v>
      </c>
      <c r="H98" s="453"/>
      <c r="I98" s="67">
        <v>0.64583333333333304</v>
      </c>
      <c r="X98" s="107">
        <v>0.64583333333333304</v>
      </c>
      <c r="Y98" s="161">
        <v>39</v>
      </c>
      <c r="Z98" s="68">
        <v>19.5</v>
      </c>
      <c r="AA98" s="68">
        <v>13.5</v>
      </c>
      <c r="AB98" s="190"/>
      <c r="AC98" s="127">
        <v>0.64583333333333304</v>
      </c>
      <c r="AD98" s="76">
        <v>35.5</v>
      </c>
      <c r="AE98" s="76">
        <v>19.5</v>
      </c>
      <c r="AF98" s="125">
        <v>13.5</v>
      </c>
    </row>
    <row r="99" spans="1:46" ht="15.75" thickBot="1" x14ac:dyDescent="0.3">
      <c r="A99" s="4">
        <v>711.94156832018632</v>
      </c>
      <c r="B99" s="453"/>
      <c r="C99" s="4">
        <v>8.4276579244514337E-3</v>
      </c>
      <c r="D99" s="4">
        <v>66.868409035767442</v>
      </c>
      <c r="E99" s="453"/>
      <c r="F99" s="4">
        <v>8.4276579244514337E-3</v>
      </c>
      <c r="G99" s="4">
        <v>56.310239188014691</v>
      </c>
      <c r="H99" s="453"/>
      <c r="I99" s="71">
        <v>0.66666666666666663</v>
      </c>
      <c r="X99" s="106">
        <v>0.66666666666666663</v>
      </c>
      <c r="Y99" s="192">
        <v>38</v>
      </c>
      <c r="Z99" s="75">
        <v>19</v>
      </c>
      <c r="AA99" s="75">
        <v>13</v>
      </c>
      <c r="AB99" s="191"/>
      <c r="AC99" s="127">
        <v>0.66666666666666663</v>
      </c>
      <c r="AD99" s="134">
        <v>35</v>
      </c>
      <c r="AE99" s="79">
        <v>19</v>
      </c>
      <c r="AF99" s="124">
        <v>13</v>
      </c>
      <c r="AI99" s="570" t="s">
        <v>320</v>
      </c>
      <c r="AJ99" s="570"/>
      <c r="AK99" s="570"/>
      <c r="AL99" s="570"/>
      <c r="AM99" s="570"/>
      <c r="AN99" s="570"/>
      <c r="AO99" s="570"/>
      <c r="AP99" s="570"/>
      <c r="AQ99" s="570"/>
      <c r="AR99" s="570"/>
      <c r="AS99" s="570"/>
      <c r="AT99" s="570"/>
    </row>
    <row r="100" spans="1:46" ht="15.75" thickBot="1" x14ac:dyDescent="0.3">
      <c r="A100" s="150"/>
      <c r="B100" s="151"/>
      <c r="C100" s="151"/>
      <c r="D100" s="151"/>
      <c r="E100" s="151"/>
      <c r="F100" s="151"/>
      <c r="G100" s="151"/>
      <c r="H100" s="148"/>
      <c r="I100" s="149"/>
      <c r="L100" s="573" t="s">
        <v>318</v>
      </c>
      <c r="M100" s="573"/>
      <c r="N100" s="573"/>
      <c r="O100" s="573"/>
      <c r="P100" s="573"/>
      <c r="Q100" s="573"/>
      <c r="R100" s="573"/>
      <c r="S100" s="573"/>
      <c r="T100" s="573"/>
      <c r="U100" s="573"/>
      <c r="V100" s="573"/>
      <c r="X100" s="255"/>
      <c r="Y100" s="256"/>
      <c r="Z100" s="256"/>
      <c r="AA100" s="256"/>
      <c r="AB100" s="256"/>
      <c r="AC100" s="256"/>
      <c r="AD100" s="256"/>
      <c r="AE100" s="256"/>
      <c r="AF100" s="257"/>
      <c r="AI100" s="570" t="s">
        <v>303</v>
      </c>
      <c r="AJ100" s="570"/>
      <c r="AK100" s="570"/>
      <c r="AL100" s="570"/>
      <c r="AM100" s="570"/>
      <c r="AN100" s="570"/>
      <c r="AO100" s="570"/>
      <c r="AP100" s="570"/>
      <c r="AQ100" s="570"/>
      <c r="AR100" s="570"/>
      <c r="AS100" s="570"/>
      <c r="AT100" s="570"/>
    </row>
    <row r="101" spans="1:46" x14ac:dyDescent="0.25">
      <c r="L101" s="573" t="s">
        <v>330</v>
      </c>
      <c r="M101" s="573"/>
      <c r="N101" s="573"/>
      <c r="O101" s="573"/>
      <c r="P101" s="573"/>
      <c r="Q101" s="573"/>
      <c r="R101" s="573"/>
      <c r="S101" s="573"/>
      <c r="T101" s="573"/>
      <c r="U101" s="573"/>
      <c r="V101" s="573"/>
      <c r="AI101" s="571" t="s">
        <v>321</v>
      </c>
      <c r="AJ101" s="571"/>
      <c r="AK101" s="571"/>
      <c r="AL101" s="571"/>
      <c r="AM101" s="571"/>
      <c r="AN101" s="571"/>
      <c r="AO101" s="571"/>
      <c r="AP101" s="571"/>
      <c r="AQ101" s="571"/>
      <c r="AR101" s="571"/>
      <c r="AS101" s="571"/>
      <c r="AT101" s="571"/>
    </row>
    <row r="102" spans="1:46" x14ac:dyDescent="0.25">
      <c r="K102" s="559"/>
      <c r="L102" s="559"/>
      <c r="M102" s="559"/>
      <c r="N102" s="559"/>
      <c r="O102" s="559"/>
      <c r="P102" s="559"/>
      <c r="Q102" s="559"/>
      <c r="R102" s="559"/>
      <c r="S102" s="559"/>
      <c r="T102" s="559"/>
    </row>
    <row r="103" spans="1:46" x14ac:dyDescent="0.25">
      <c r="K103" s="288"/>
    </row>
    <row r="104" spans="1:46" x14ac:dyDescent="0.25">
      <c r="K104" s="289"/>
      <c r="L104" s="290"/>
      <c r="M104" s="290"/>
      <c r="N104" s="290"/>
      <c r="O104" s="290"/>
      <c r="P104" s="290"/>
      <c r="Q104" s="290"/>
      <c r="R104" s="290"/>
      <c r="S104" s="290"/>
      <c r="T104" s="290"/>
    </row>
    <row r="105" spans="1:46" x14ac:dyDescent="0.25">
      <c r="A105" s="482" t="s">
        <v>272</v>
      </c>
      <c r="B105" s="482"/>
      <c r="C105" s="482"/>
      <c r="D105" s="482"/>
      <c r="E105" s="482"/>
      <c r="F105" s="482"/>
      <c r="G105" s="482"/>
      <c r="H105" s="482"/>
      <c r="I105" s="482"/>
      <c r="W105" s="572" t="s">
        <v>289</v>
      </c>
      <c r="X105" s="572"/>
      <c r="Y105" s="572"/>
      <c r="Z105" s="572"/>
      <c r="AA105" s="572"/>
      <c r="AB105" s="572"/>
      <c r="AC105" s="572"/>
      <c r="AD105" s="572"/>
      <c r="AE105" s="572"/>
      <c r="AF105" s="572"/>
      <c r="AG105" s="572"/>
      <c r="AH105" s="572"/>
    </row>
    <row r="106" spans="1:46" ht="15.75" thickBot="1" x14ac:dyDescent="0.3">
      <c r="A106" s="581" t="s">
        <v>169</v>
      </c>
      <c r="B106" s="581"/>
      <c r="C106" s="581"/>
      <c r="D106" s="581"/>
      <c r="E106" s="581"/>
      <c r="F106" s="581"/>
      <c r="G106" s="581"/>
      <c r="H106" s="581"/>
      <c r="I106" s="581"/>
      <c r="W106" s="569" t="s">
        <v>277</v>
      </c>
      <c r="X106" s="569"/>
      <c r="Y106" s="569"/>
      <c r="Z106" s="569"/>
      <c r="AA106" s="569"/>
      <c r="AB106" s="569"/>
      <c r="AC106" s="569"/>
      <c r="AD106" s="569"/>
      <c r="AE106" s="569"/>
      <c r="AF106" s="569"/>
      <c r="AG106" s="569"/>
      <c r="AH106" s="569"/>
    </row>
    <row r="107" spans="1:46" ht="15.75" thickBot="1" x14ac:dyDescent="0.3">
      <c r="A107" s="578" t="s">
        <v>124</v>
      </c>
      <c r="B107" s="579"/>
      <c r="C107" s="579"/>
      <c r="D107" s="579"/>
      <c r="E107" s="579"/>
      <c r="F107" s="579"/>
      <c r="G107" s="579"/>
      <c r="H107" s="579"/>
      <c r="I107" s="580"/>
      <c r="X107" s="574" t="s">
        <v>124</v>
      </c>
      <c r="Y107" s="575"/>
      <c r="Z107" s="575"/>
      <c r="AA107" s="575"/>
      <c r="AB107" s="575"/>
      <c r="AC107" s="575"/>
      <c r="AD107" s="575"/>
      <c r="AE107" s="575"/>
      <c r="AF107" s="576"/>
    </row>
    <row r="108" spans="1:46" ht="15.75" thickBot="1" x14ac:dyDescent="0.3">
      <c r="A108" s="143" t="s">
        <v>120</v>
      </c>
      <c r="B108" s="453"/>
      <c r="C108" s="563" t="s">
        <v>78</v>
      </c>
      <c r="D108" s="564"/>
      <c r="E108" s="453"/>
      <c r="F108" s="563" t="s">
        <v>77</v>
      </c>
      <c r="G108" s="564"/>
      <c r="H108" s="453"/>
      <c r="I108" s="159" t="s">
        <v>125</v>
      </c>
      <c r="X108" s="175" t="s">
        <v>131</v>
      </c>
      <c r="Y108" s="563" t="s">
        <v>78</v>
      </c>
      <c r="Z108" s="577"/>
      <c r="AA108" s="564"/>
      <c r="AB108" s="584"/>
      <c r="AC108" s="187" t="s">
        <v>131</v>
      </c>
      <c r="AD108" s="563" t="s">
        <v>77</v>
      </c>
      <c r="AE108" s="577"/>
      <c r="AF108" s="564"/>
    </row>
    <row r="109" spans="1:46" ht="19.5" thickBot="1" x14ac:dyDescent="0.3">
      <c r="A109" s="145" t="s">
        <v>121</v>
      </c>
      <c r="B109" s="453"/>
      <c r="C109" s="146" t="s">
        <v>68</v>
      </c>
      <c r="D109" s="146" t="s">
        <v>102</v>
      </c>
      <c r="E109" s="453"/>
      <c r="F109" s="156" t="s">
        <v>68</v>
      </c>
      <c r="G109" s="146" t="s">
        <v>122</v>
      </c>
      <c r="H109" s="453"/>
      <c r="I109" s="81" t="s">
        <v>60</v>
      </c>
      <c r="X109" s="115" t="s">
        <v>60</v>
      </c>
      <c r="Y109" s="169" t="s">
        <v>129</v>
      </c>
      <c r="Z109" s="167" t="s">
        <v>98</v>
      </c>
      <c r="AA109" s="196" t="s">
        <v>99</v>
      </c>
      <c r="AB109" s="585"/>
      <c r="AC109" s="197" t="s">
        <v>60</v>
      </c>
      <c r="AD109" s="167" t="s">
        <v>130</v>
      </c>
      <c r="AE109" s="167" t="s">
        <v>98</v>
      </c>
      <c r="AF109" s="63" t="s">
        <v>99</v>
      </c>
    </row>
    <row r="110" spans="1:46" ht="16.5" thickBot="1" x14ac:dyDescent="0.3">
      <c r="A110" s="4">
        <v>977.06743014584288</v>
      </c>
      <c r="B110" s="453"/>
      <c r="C110">
        <v>2.0469416319623592E-3</v>
      </c>
      <c r="D110">
        <v>48.723761053926424</v>
      </c>
      <c r="E110" s="453"/>
      <c r="F110" s="65">
        <v>2.0469416319623592E-3</v>
      </c>
      <c r="G110" s="70">
        <v>33.337310194791762</v>
      </c>
      <c r="H110" s="453"/>
      <c r="I110" s="67">
        <v>0.39583333333333331</v>
      </c>
      <c r="X110" s="116">
        <v>0.39583333333333331</v>
      </c>
      <c r="Y110" s="72">
        <v>33</v>
      </c>
      <c r="Z110" s="65">
        <v>14</v>
      </c>
      <c r="AA110" s="65">
        <v>12</v>
      </c>
      <c r="AB110" s="585"/>
      <c r="AC110" s="198">
        <v>0.39583333333333331</v>
      </c>
      <c r="AD110" s="65">
        <v>27</v>
      </c>
      <c r="AE110" s="65">
        <v>14</v>
      </c>
      <c r="AF110" s="182">
        <v>12</v>
      </c>
    </row>
    <row r="111" spans="1:46" ht="16.5" thickBot="1" x14ac:dyDescent="0.3">
      <c r="A111" s="4">
        <v>998.11392788132753</v>
      </c>
      <c r="B111" s="453"/>
      <c r="C111">
        <v>3.4064247627694152E-3</v>
      </c>
      <c r="D111">
        <v>47.696358772442892</v>
      </c>
      <c r="E111" s="453"/>
      <c r="F111" s="65">
        <v>3.4064247627694152E-3</v>
      </c>
      <c r="G111" s="70">
        <v>33.13641767348664</v>
      </c>
      <c r="H111" s="453"/>
      <c r="I111" s="67">
        <v>0.4375</v>
      </c>
      <c r="X111" s="173">
        <v>0.4375</v>
      </c>
      <c r="Y111" s="72">
        <v>35</v>
      </c>
      <c r="Z111" s="65">
        <v>16</v>
      </c>
      <c r="AA111" s="65">
        <v>12.6</v>
      </c>
      <c r="AB111" s="585"/>
      <c r="AC111" s="198">
        <v>0.4375</v>
      </c>
      <c r="AD111" s="65">
        <v>29.2</v>
      </c>
      <c r="AE111" s="65">
        <v>16</v>
      </c>
      <c r="AF111" s="166">
        <v>12.6</v>
      </c>
    </row>
    <row r="112" spans="1:46" ht="16.5" thickBot="1" x14ac:dyDescent="0.3">
      <c r="A112" s="4">
        <v>1003.2603943864307</v>
      </c>
      <c r="B112" s="453"/>
      <c r="C112">
        <v>3.7876507647089837E-3</v>
      </c>
      <c r="D112">
        <v>47.451688780274132</v>
      </c>
      <c r="E112" s="453"/>
      <c r="F112" s="65">
        <v>3.7876507647089837E-3</v>
      </c>
      <c r="G112" s="70">
        <v>38.960333945909284</v>
      </c>
      <c r="H112" s="453"/>
      <c r="I112" s="67">
        <v>0.47916666666666669</v>
      </c>
      <c r="X112" s="173">
        <v>0.47916666666666669</v>
      </c>
      <c r="Y112" s="72">
        <v>37</v>
      </c>
      <c r="Z112" s="65">
        <v>18</v>
      </c>
      <c r="AA112" s="65">
        <v>14.2</v>
      </c>
      <c r="AB112" s="585"/>
      <c r="AC112" s="198">
        <v>0.47916666666666669</v>
      </c>
      <c r="AD112" s="65">
        <v>33.6</v>
      </c>
      <c r="AE112" s="65">
        <v>18</v>
      </c>
      <c r="AF112" s="166">
        <v>14.2</v>
      </c>
    </row>
    <row r="113" spans="1:46" ht="16.5" thickBot="1" x14ac:dyDescent="0.3">
      <c r="A113" s="4">
        <v>993.85617845557249</v>
      </c>
      <c r="B113" s="453"/>
      <c r="C113">
        <v>7.0432726100046229E-3</v>
      </c>
      <c r="D113">
        <v>42.858515068238411</v>
      </c>
      <c r="E113" s="453"/>
      <c r="F113" s="65">
        <v>7.0432726100046229E-3</v>
      </c>
      <c r="G113" s="70">
        <v>35.295247703255164</v>
      </c>
      <c r="H113" s="453"/>
      <c r="I113" s="67">
        <v>0.52083333333333337</v>
      </c>
      <c r="X113" s="173">
        <v>0.52083333333333337</v>
      </c>
      <c r="Y113" s="72">
        <v>40</v>
      </c>
      <c r="Z113" s="65">
        <v>23</v>
      </c>
      <c r="AA113" s="65">
        <v>16</v>
      </c>
      <c r="AB113" s="585"/>
      <c r="AC113" s="198">
        <v>0.52083333333333337</v>
      </c>
      <c r="AD113" s="65">
        <v>37</v>
      </c>
      <c r="AE113" s="65">
        <v>23</v>
      </c>
      <c r="AF113" s="166">
        <v>16</v>
      </c>
    </row>
    <row r="114" spans="1:46" ht="16.5" thickBot="1" x14ac:dyDescent="0.3">
      <c r="A114" s="4">
        <v>967.38360165730296</v>
      </c>
      <c r="B114" s="453"/>
      <c r="C114">
        <v>6.615783014137973E-3</v>
      </c>
      <c r="D114">
        <v>45.326383375612778</v>
      </c>
      <c r="E114" s="453"/>
      <c r="F114" s="65">
        <v>6.615783014137973E-3</v>
      </c>
      <c r="G114" s="70">
        <v>40.3275308090452</v>
      </c>
      <c r="H114" s="453"/>
      <c r="I114" s="67">
        <v>0.5625</v>
      </c>
      <c r="X114" s="173">
        <v>0.5625</v>
      </c>
      <c r="Y114" s="72">
        <v>39.5</v>
      </c>
      <c r="Z114" s="65">
        <v>22</v>
      </c>
      <c r="AA114" s="65">
        <v>15.6</v>
      </c>
      <c r="AB114" s="585"/>
      <c r="AC114" s="198">
        <v>0.5625</v>
      </c>
      <c r="AD114" s="65">
        <v>37.57</v>
      </c>
      <c r="AE114" s="65">
        <v>22</v>
      </c>
      <c r="AF114" s="166">
        <v>15.6</v>
      </c>
      <c r="AH114" s="163"/>
      <c r="AI114" s="163"/>
      <c r="AJ114" s="163"/>
    </row>
    <row r="115" spans="1:46" ht="16.5" thickBot="1" x14ac:dyDescent="0.3">
      <c r="A115" s="4">
        <v>915.3559605169595</v>
      </c>
      <c r="B115" s="453"/>
      <c r="C115">
        <v>6.7733212732874609E-3</v>
      </c>
      <c r="D115">
        <v>47.902675998565897</v>
      </c>
      <c r="E115" s="453"/>
      <c r="F115" s="65">
        <v>6.7733212732874609E-3</v>
      </c>
      <c r="G115" s="70">
        <v>42.42808445587265</v>
      </c>
      <c r="H115" s="453"/>
      <c r="I115" s="67">
        <v>0.60416666666666596</v>
      </c>
      <c r="X115" s="173">
        <v>0.60416666666666696</v>
      </c>
      <c r="Y115" s="72">
        <v>39</v>
      </c>
      <c r="Z115" s="65">
        <v>21.5</v>
      </c>
      <c r="AA115" s="65">
        <v>15.3</v>
      </c>
      <c r="AB115" s="585"/>
      <c r="AC115" s="198">
        <v>0.60416666666666696</v>
      </c>
      <c r="AD115" s="68">
        <v>37</v>
      </c>
      <c r="AE115" s="65">
        <v>21.5</v>
      </c>
      <c r="AF115" s="166">
        <v>15.3</v>
      </c>
    </row>
    <row r="116" spans="1:46" ht="16.5" thickBot="1" x14ac:dyDescent="0.3">
      <c r="A116" s="4">
        <v>813.50010803563066</v>
      </c>
      <c r="B116" s="453"/>
      <c r="C116">
        <v>7.6213880474720773E-3</v>
      </c>
      <c r="D116">
        <v>54.208425499150046</v>
      </c>
      <c r="E116" s="453"/>
      <c r="F116" s="65">
        <v>7.6213880474720773E-3</v>
      </c>
      <c r="G116" s="70">
        <v>47.740374729365094</v>
      </c>
      <c r="H116" s="453"/>
      <c r="I116" s="67">
        <v>0.64583333333333304</v>
      </c>
      <c r="X116" s="173">
        <v>0.64583333333333304</v>
      </c>
      <c r="Y116" s="161">
        <v>38.6</v>
      </c>
      <c r="Z116" s="68">
        <v>21</v>
      </c>
      <c r="AA116" s="68">
        <v>14.8</v>
      </c>
      <c r="AB116" s="585"/>
      <c r="AC116" s="199">
        <v>0.64583333333333304</v>
      </c>
      <c r="AD116" s="104">
        <v>36.5</v>
      </c>
      <c r="AE116" s="161">
        <v>21</v>
      </c>
      <c r="AF116" s="122">
        <v>14.8</v>
      </c>
    </row>
    <row r="117" spans="1:46" ht="16.5" thickBot="1" x14ac:dyDescent="0.3">
      <c r="A117" s="4">
        <v>722.21593542058122</v>
      </c>
      <c r="B117" s="453"/>
      <c r="C117">
        <v>8.3077646251406932E-3</v>
      </c>
      <c r="D117">
        <v>63.141669635749309</v>
      </c>
      <c r="E117" s="453"/>
      <c r="F117" s="65">
        <v>8.3077646251406932E-3</v>
      </c>
      <c r="G117" s="65">
        <v>55.509160119340052</v>
      </c>
      <c r="H117" s="453"/>
      <c r="I117" s="71">
        <v>0.66666666666666663</v>
      </c>
      <c r="X117" s="106">
        <v>0.66666666666666663</v>
      </c>
      <c r="Y117" s="111">
        <v>38.200000000000003</v>
      </c>
      <c r="Z117" s="194">
        <v>20</v>
      </c>
      <c r="AA117" s="112">
        <v>14</v>
      </c>
      <c r="AB117" s="586"/>
      <c r="AC117" s="109">
        <v>0.66666666666666663</v>
      </c>
      <c r="AD117" s="79">
        <v>36</v>
      </c>
      <c r="AE117" s="77">
        <v>20</v>
      </c>
      <c r="AF117" s="79">
        <v>14</v>
      </c>
    </row>
    <row r="118" spans="1:46" ht="15.75" thickBot="1" x14ac:dyDescent="0.3">
      <c r="A118" s="158"/>
      <c r="B118" s="155"/>
      <c r="C118" s="155"/>
      <c r="D118" s="155"/>
      <c r="E118" s="155"/>
      <c r="F118" s="155"/>
      <c r="G118" s="155"/>
      <c r="H118" s="155"/>
      <c r="I118" s="459"/>
      <c r="K118" s="444"/>
      <c r="L118" s="444"/>
      <c r="M118" s="444"/>
      <c r="N118" s="444"/>
      <c r="O118" s="444"/>
      <c r="P118" s="444"/>
      <c r="Q118" s="444"/>
      <c r="R118" s="444"/>
      <c r="S118" s="444"/>
      <c r="T118" s="444"/>
      <c r="X118" s="255"/>
      <c r="Y118" s="256"/>
      <c r="Z118" s="256"/>
      <c r="AA118" s="256"/>
      <c r="AB118" s="256"/>
      <c r="AC118" s="256"/>
      <c r="AD118" s="256"/>
      <c r="AE118" s="256"/>
      <c r="AF118" s="257"/>
      <c r="AI118" s="570" t="s">
        <v>322</v>
      </c>
      <c r="AJ118" s="570"/>
      <c r="AK118" s="570"/>
      <c r="AL118" s="570"/>
      <c r="AM118" s="570"/>
      <c r="AN118" s="570"/>
      <c r="AO118" s="570"/>
      <c r="AP118" s="570"/>
      <c r="AQ118" s="570"/>
      <c r="AR118" s="570"/>
      <c r="AS118" s="570"/>
      <c r="AT118" s="570"/>
    </row>
    <row r="119" spans="1:46" x14ac:dyDescent="0.25">
      <c r="K119" s="288"/>
      <c r="L119" s="573" t="s">
        <v>328</v>
      </c>
      <c r="M119" s="573"/>
      <c r="N119" s="573"/>
      <c r="O119" s="573"/>
      <c r="P119" s="573"/>
      <c r="Q119" s="573"/>
      <c r="R119" s="573"/>
      <c r="S119" s="573"/>
      <c r="T119" s="573"/>
      <c r="U119" s="573"/>
      <c r="V119" s="573"/>
      <c r="AI119" s="570" t="s">
        <v>303</v>
      </c>
      <c r="AJ119" s="570"/>
      <c r="AK119" s="570"/>
      <c r="AL119" s="570"/>
      <c r="AM119" s="570"/>
      <c r="AN119" s="570"/>
      <c r="AO119" s="570"/>
      <c r="AP119" s="570"/>
      <c r="AQ119" s="570"/>
      <c r="AR119" s="570"/>
      <c r="AS119" s="570"/>
      <c r="AT119" s="570"/>
    </row>
    <row r="120" spans="1:46" x14ac:dyDescent="0.25">
      <c r="K120" s="289"/>
      <c r="L120" s="573" t="s">
        <v>329</v>
      </c>
      <c r="M120" s="573"/>
      <c r="N120" s="573"/>
      <c r="O120" s="573"/>
      <c r="P120" s="573"/>
      <c r="Q120" s="573"/>
      <c r="R120" s="573"/>
      <c r="S120" s="573"/>
      <c r="T120" s="573"/>
      <c r="U120" s="573"/>
      <c r="V120" s="573"/>
      <c r="AI120" s="571" t="s">
        <v>323</v>
      </c>
      <c r="AJ120" s="571"/>
      <c r="AK120" s="571"/>
      <c r="AL120" s="571"/>
      <c r="AM120" s="571"/>
      <c r="AN120" s="571"/>
      <c r="AO120" s="571"/>
      <c r="AP120" s="571"/>
      <c r="AQ120" s="571"/>
      <c r="AR120" s="571"/>
      <c r="AS120" s="571"/>
      <c r="AT120" s="571"/>
    </row>
    <row r="122" spans="1:46" x14ac:dyDescent="0.25">
      <c r="A122" s="476" t="s">
        <v>273</v>
      </c>
      <c r="B122" s="476"/>
      <c r="C122" s="476"/>
      <c r="D122" s="476"/>
      <c r="E122" s="476"/>
      <c r="F122" s="476"/>
      <c r="G122" s="476"/>
      <c r="H122" s="476"/>
      <c r="I122" s="476"/>
      <c r="W122" s="572" t="s">
        <v>290</v>
      </c>
      <c r="X122" s="572"/>
      <c r="Y122" s="572"/>
      <c r="Z122" s="572"/>
      <c r="AA122" s="572"/>
      <c r="AB122" s="572"/>
      <c r="AC122" s="572"/>
      <c r="AD122" s="572"/>
      <c r="AE122" s="572"/>
      <c r="AF122" s="572"/>
      <c r="AG122" s="572"/>
      <c r="AH122" s="572"/>
    </row>
    <row r="123" spans="1:46" ht="15.75" thickBot="1" x14ac:dyDescent="0.3">
      <c r="A123" s="581" t="s">
        <v>169</v>
      </c>
      <c r="B123" s="581"/>
      <c r="C123" s="581"/>
      <c r="D123" s="581"/>
      <c r="E123" s="581"/>
      <c r="F123" s="581"/>
      <c r="G123" s="581"/>
      <c r="H123" s="581"/>
      <c r="I123" s="581"/>
      <c r="W123" s="569" t="s">
        <v>277</v>
      </c>
      <c r="X123" s="569"/>
      <c r="Y123" s="569"/>
      <c r="Z123" s="569"/>
      <c r="AA123" s="569"/>
      <c r="AB123" s="569"/>
      <c r="AC123" s="569"/>
      <c r="AD123" s="569"/>
      <c r="AE123" s="569"/>
      <c r="AF123" s="569"/>
      <c r="AG123" s="569"/>
      <c r="AH123" s="569"/>
    </row>
    <row r="124" spans="1:46" ht="15.75" thickBot="1" x14ac:dyDescent="0.3">
      <c r="A124" s="566" t="s">
        <v>126</v>
      </c>
      <c r="B124" s="567"/>
      <c r="C124" s="567"/>
      <c r="D124" s="567"/>
      <c r="E124" s="567"/>
      <c r="F124" s="567"/>
      <c r="G124" s="567"/>
      <c r="H124" s="567"/>
      <c r="I124" s="568"/>
      <c r="X124" s="574" t="s">
        <v>126</v>
      </c>
      <c r="Y124" s="575"/>
      <c r="Z124" s="575"/>
      <c r="AA124" s="575"/>
      <c r="AB124" s="575"/>
      <c r="AC124" s="575"/>
      <c r="AD124" s="575"/>
      <c r="AE124" s="575"/>
      <c r="AF124" s="576"/>
    </row>
    <row r="125" spans="1:46" ht="15.75" thickBot="1" x14ac:dyDescent="0.3">
      <c r="A125" s="483" t="s">
        <v>120</v>
      </c>
      <c r="B125" s="453"/>
      <c r="C125" s="587" t="s">
        <v>78</v>
      </c>
      <c r="D125" s="589"/>
      <c r="E125" s="453"/>
      <c r="F125" s="587" t="s">
        <v>77</v>
      </c>
      <c r="G125" s="589"/>
      <c r="H125" s="453"/>
      <c r="I125" s="484" t="s">
        <v>125</v>
      </c>
      <c r="X125" s="175" t="s">
        <v>131</v>
      </c>
      <c r="Y125" s="563" t="s">
        <v>78</v>
      </c>
      <c r="Z125" s="577"/>
      <c r="AA125" s="564"/>
      <c r="AB125" s="189"/>
      <c r="AC125" s="187" t="s">
        <v>131</v>
      </c>
      <c r="AD125" s="563" t="s">
        <v>77</v>
      </c>
      <c r="AE125" s="577"/>
      <c r="AF125" s="564"/>
    </row>
    <row r="126" spans="1:46" ht="19.5" thickBot="1" x14ac:dyDescent="0.3">
      <c r="A126" s="145" t="s">
        <v>121</v>
      </c>
      <c r="B126" s="453"/>
      <c r="C126" s="146" t="s">
        <v>68</v>
      </c>
      <c r="D126" s="146" t="s">
        <v>102</v>
      </c>
      <c r="E126" s="453"/>
      <c r="F126" s="146" t="s">
        <v>68</v>
      </c>
      <c r="G126" s="146" t="s">
        <v>122</v>
      </c>
      <c r="H126" s="453"/>
      <c r="I126" s="81" t="s">
        <v>60</v>
      </c>
      <c r="X126" s="115" t="s">
        <v>60</v>
      </c>
      <c r="Y126" s="169" t="s">
        <v>129</v>
      </c>
      <c r="Z126" s="167" t="s">
        <v>98</v>
      </c>
      <c r="AA126" s="63" t="s">
        <v>99</v>
      </c>
      <c r="AB126" s="190"/>
      <c r="AC126" s="197" t="s">
        <v>60</v>
      </c>
      <c r="AD126" s="167" t="s">
        <v>130</v>
      </c>
      <c r="AE126" s="167" t="s">
        <v>98</v>
      </c>
      <c r="AF126" s="63" t="s">
        <v>99</v>
      </c>
    </row>
    <row r="127" spans="1:46" ht="16.5" thickBot="1" x14ac:dyDescent="0.3">
      <c r="A127" s="4">
        <v>977.15596588110247</v>
      </c>
      <c r="B127" s="453"/>
      <c r="C127" s="4">
        <v>1.535067125796493E-3</v>
      </c>
      <c r="D127" s="4">
        <v>53.847698665539703</v>
      </c>
      <c r="E127" s="453"/>
      <c r="F127" s="4">
        <v>1.535067125796493E-3</v>
      </c>
      <c r="G127" s="4">
        <v>38.462641903956929</v>
      </c>
      <c r="H127" s="453"/>
      <c r="I127" s="67">
        <v>0.39583333333333331</v>
      </c>
      <c r="X127" s="203">
        <v>0.39583333333333331</v>
      </c>
      <c r="Y127" s="72">
        <v>34</v>
      </c>
      <c r="Z127" s="65">
        <v>13</v>
      </c>
      <c r="AA127" s="65">
        <v>11.5</v>
      </c>
      <c r="AB127" s="190"/>
      <c r="AC127" s="116">
        <v>0.39583333333333331</v>
      </c>
      <c r="AD127" s="72">
        <v>28</v>
      </c>
      <c r="AE127" s="65">
        <v>13</v>
      </c>
      <c r="AF127" s="114">
        <v>11.5</v>
      </c>
      <c r="AI127" s="163"/>
      <c r="AJ127" s="163"/>
      <c r="AK127" s="163"/>
    </row>
    <row r="128" spans="1:46" ht="16.5" thickBot="1" x14ac:dyDescent="0.3">
      <c r="A128" s="4">
        <v>998.7397447107063</v>
      </c>
      <c r="B128" s="453"/>
      <c r="C128" s="4">
        <v>2.3029022447346539E-3</v>
      </c>
      <c r="D128" s="4">
        <v>53.185747619752824</v>
      </c>
      <c r="E128" s="453"/>
      <c r="F128" s="4">
        <v>2.3029022447346539E-3</v>
      </c>
      <c r="G128" s="4">
        <v>37.882301370672998</v>
      </c>
      <c r="H128" s="453"/>
      <c r="I128" s="67">
        <v>0.4375</v>
      </c>
      <c r="X128" s="204">
        <v>0.4375</v>
      </c>
      <c r="Y128" s="72">
        <v>36</v>
      </c>
      <c r="Z128" s="65">
        <v>14.8</v>
      </c>
      <c r="AA128" s="65">
        <v>12.5</v>
      </c>
      <c r="AB128" s="190"/>
      <c r="AC128" s="173">
        <v>0.4375</v>
      </c>
      <c r="AD128" s="72">
        <v>29.9</v>
      </c>
      <c r="AE128" s="65">
        <v>14.8</v>
      </c>
      <c r="AF128" s="114">
        <v>12.5</v>
      </c>
    </row>
    <row r="129" spans="1:46" ht="16.5" thickBot="1" x14ac:dyDescent="0.3">
      <c r="A129" s="4">
        <v>1004.364142697289</v>
      </c>
      <c r="B129" s="453"/>
      <c r="C129" s="4">
        <v>5.9739289217221429E-3</v>
      </c>
      <c r="D129" s="4">
        <v>49.894254354223335</v>
      </c>
      <c r="E129" s="453"/>
      <c r="F129" s="4">
        <v>5.9739289217221429E-3</v>
      </c>
      <c r="G129" s="4">
        <v>34.801242412070785</v>
      </c>
      <c r="H129" s="453"/>
      <c r="I129" s="67">
        <v>0.47916666666666669</v>
      </c>
      <c r="X129" s="204">
        <v>0.47916666666666669</v>
      </c>
      <c r="Y129" s="72">
        <v>39</v>
      </c>
      <c r="Z129" s="65">
        <v>19</v>
      </c>
      <c r="AA129" s="65">
        <v>13</v>
      </c>
      <c r="AB129" s="190"/>
      <c r="AC129" s="173">
        <v>0.47916666666666669</v>
      </c>
      <c r="AD129" s="72">
        <v>32.950000000000003</v>
      </c>
      <c r="AE129" s="65">
        <v>19</v>
      </c>
      <c r="AF129" s="114">
        <v>13</v>
      </c>
    </row>
    <row r="130" spans="1:46" ht="16.5" thickBot="1" x14ac:dyDescent="0.3">
      <c r="A130" s="4">
        <v>995.50492177815102</v>
      </c>
      <c r="B130" s="453"/>
      <c r="C130" s="4">
        <v>8.0361230014921077E-3</v>
      </c>
      <c r="D130" s="4">
        <v>44.045990171178232</v>
      </c>
      <c r="E130" s="453"/>
      <c r="F130" s="4">
        <v>8.0361230014921077E-3</v>
      </c>
      <c r="G130" s="4">
        <v>31.209730178434857</v>
      </c>
      <c r="H130" s="453"/>
      <c r="I130" s="67">
        <v>0.52083333333333337</v>
      </c>
      <c r="X130" s="204">
        <v>0.52083333333333337</v>
      </c>
      <c r="Y130" s="72">
        <v>41</v>
      </c>
      <c r="Z130" s="65">
        <v>23.5</v>
      </c>
      <c r="AA130" s="65">
        <v>15.5</v>
      </c>
      <c r="AB130" s="190"/>
      <c r="AC130" s="173">
        <v>0.52083333333333337</v>
      </c>
      <c r="AD130" s="72">
        <v>35.9</v>
      </c>
      <c r="AE130" s="65">
        <v>23.5</v>
      </c>
      <c r="AF130" s="114">
        <v>15.5</v>
      </c>
    </row>
    <row r="131" spans="1:46" ht="16.5" thickBot="1" x14ac:dyDescent="0.3">
      <c r="A131" s="4">
        <v>969.80017406653087</v>
      </c>
      <c r="B131" s="453"/>
      <c r="C131" s="4">
        <v>7.6304378962632983E-3</v>
      </c>
      <c r="D131" s="4">
        <v>45.213437956128786</v>
      </c>
      <c r="E131" s="453"/>
      <c r="F131" s="4">
        <v>7.6304378962632983E-3</v>
      </c>
      <c r="G131" s="4">
        <v>33.587125338838533</v>
      </c>
      <c r="H131" s="453"/>
      <c r="I131" s="67">
        <v>0.5625</v>
      </c>
      <c r="X131" s="204">
        <v>0.5625</v>
      </c>
      <c r="Y131" s="72">
        <v>40.5</v>
      </c>
      <c r="Z131" s="65">
        <v>23</v>
      </c>
      <c r="AA131" s="65">
        <v>15.6</v>
      </c>
      <c r="AB131" s="190"/>
      <c r="AC131" s="173">
        <v>0.5625</v>
      </c>
      <c r="AD131" s="72">
        <v>36</v>
      </c>
      <c r="AE131" s="65">
        <v>23</v>
      </c>
      <c r="AF131" s="114">
        <v>15.6</v>
      </c>
    </row>
    <row r="132" spans="1:46" ht="16.5" thickBot="1" x14ac:dyDescent="0.3">
      <c r="A132" s="4">
        <v>919.09234353146644</v>
      </c>
      <c r="B132" s="453"/>
      <c r="C132" s="4">
        <v>8.1602246529249075E-3</v>
      </c>
      <c r="D132" s="4">
        <v>47.707937410860168</v>
      </c>
      <c r="E132" s="453"/>
      <c r="F132" s="4">
        <v>8.1602246529249075E-3</v>
      </c>
      <c r="G132" s="4">
        <v>35.712798861843908</v>
      </c>
      <c r="H132" s="453"/>
      <c r="I132" s="67">
        <v>0.60416666666666596</v>
      </c>
      <c r="X132" s="204">
        <v>0.60416666666666596</v>
      </c>
      <c r="Y132" s="72">
        <v>40</v>
      </c>
      <c r="Z132" s="65">
        <v>22.5</v>
      </c>
      <c r="AA132" s="65">
        <v>15</v>
      </c>
      <c r="AB132" s="190"/>
      <c r="AC132" s="173">
        <v>0.60416666666666596</v>
      </c>
      <c r="AD132" s="72">
        <v>35.6</v>
      </c>
      <c r="AE132" s="65">
        <v>22.5</v>
      </c>
      <c r="AF132" s="114">
        <v>15</v>
      </c>
    </row>
    <row r="133" spans="1:46" ht="16.5" thickBot="1" x14ac:dyDescent="0.3">
      <c r="A133" s="4">
        <v>820.15351676951525</v>
      </c>
      <c r="B133" s="453"/>
      <c r="C133" s="4">
        <v>8.9007726611400884E-3</v>
      </c>
      <c r="D133" s="4">
        <v>53.157657814752767</v>
      </c>
      <c r="E133" s="453"/>
      <c r="F133" s="4">
        <v>8.9007726611400884E-3</v>
      </c>
      <c r="G133" s="4">
        <v>39.715491470792308</v>
      </c>
      <c r="H133" s="453"/>
      <c r="I133" s="67">
        <v>0.64583333333333304</v>
      </c>
      <c r="K133" s="559"/>
      <c r="L133" s="559"/>
      <c r="M133" s="559"/>
      <c r="N133" s="559"/>
      <c r="O133" s="559"/>
      <c r="P133" s="559"/>
      <c r="Q133" s="559"/>
      <c r="R133" s="559"/>
      <c r="S133" s="559"/>
      <c r="T133" s="559"/>
      <c r="X133" s="205">
        <v>0.64583333333333304</v>
      </c>
      <c r="Y133" s="161">
        <v>39.4</v>
      </c>
      <c r="Z133" s="68">
        <v>22</v>
      </c>
      <c r="AA133" s="68">
        <v>14.7</v>
      </c>
      <c r="AB133" s="190"/>
      <c r="AC133" s="107">
        <v>0.64583333333333304</v>
      </c>
      <c r="AD133" s="161">
        <v>35</v>
      </c>
      <c r="AE133" s="68">
        <v>22</v>
      </c>
      <c r="AF133" s="119">
        <v>14.7</v>
      </c>
    </row>
    <row r="134" spans="1:46" ht="16.5" thickBot="1" x14ac:dyDescent="0.3">
      <c r="A134" s="4">
        <v>732.10711879052656</v>
      </c>
      <c r="B134" s="453"/>
      <c r="C134" s="4">
        <v>9.8346264026153967E-3</v>
      </c>
      <c r="D134" s="4">
        <v>60.235119790738793</v>
      </c>
      <c r="E134" s="453"/>
      <c r="F134" s="4">
        <v>9.8346264026153967E-3</v>
      </c>
      <c r="G134" s="4">
        <v>44.834094844243083</v>
      </c>
      <c r="H134" s="453"/>
      <c r="I134" s="71">
        <v>0.66666666666666663</v>
      </c>
      <c r="K134" s="561"/>
      <c r="L134" s="561"/>
      <c r="M134" s="561"/>
      <c r="N134" s="561"/>
      <c r="O134" s="561"/>
      <c r="P134" s="561"/>
      <c r="Q134" s="561"/>
      <c r="R134" s="561"/>
      <c r="S134" s="561"/>
      <c r="T134" s="561"/>
      <c r="X134" s="206">
        <v>0.66666666666666663</v>
      </c>
      <c r="Y134" s="202">
        <v>39</v>
      </c>
      <c r="Z134" s="201">
        <v>21.4</v>
      </c>
      <c r="AA134" s="201">
        <v>14.2</v>
      </c>
      <c r="AB134" s="190"/>
      <c r="AC134" s="106">
        <v>0.66666666666666663</v>
      </c>
      <c r="AD134" s="80">
        <v>34.5</v>
      </c>
      <c r="AE134" s="117">
        <v>21.4</v>
      </c>
      <c r="AF134" s="112">
        <v>14.2</v>
      </c>
    </row>
    <row r="135" spans="1:46" ht="15.75" thickBot="1" x14ac:dyDescent="0.3">
      <c r="A135" s="158"/>
      <c r="B135" s="155"/>
      <c r="C135" s="157"/>
      <c r="D135" s="157"/>
      <c r="E135" s="155"/>
      <c r="F135" s="157"/>
      <c r="G135" s="157"/>
      <c r="H135" s="155"/>
      <c r="I135" s="459"/>
      <c r="K135" s="582"/>
      <c r="L135" s="583"/>
      <c r="M135" s="583"/>
      <c r="N135" s="583"/>
      <c r="O135" s="583"/>
      <c r="P135" s="583"/>
      <c r="Q135" s="583"/>
      <c r="R135" s="583"/>
      <c r="S135" s="583"/>
      <c r="T135" s="583"/>
      <c r="X135" s="255"/>
      <c r="Y135" s="256"/>
      <c r="Z135" s="256"/>
      <c r="AA135" s="256"/>
      <c r="AB135" s="256"/>
      <c r="AC135" s="256"/>
      <c r="AD135" s="256"/>
      <c r="AE135" s="256"/>
      <c r="AF135" s="257"/>
      <c r="AI135" s="570" t="s">
        <v>324</v>
      </c>
      <c r="AJ135" s="570"/>
      <c r="AK135" s="570"/>
      <c r="AL135" s="570"/>
      <c r="AM135" s="570"/>
      <c r="AN135" s="570"/>
      <c r="AO135" s="570"/>
      <c r="AP135" s="570"/>
      <c r="AQ135" s="570"/>
      <c r="AR135" s="570"/>
      <c r="AS135" s="570"/>
      <c r="AT135" s="570"/>
    </row>
    <row r="136" spans="1:46" x14ac:dyDescent="0.25">
      <c r="L136" s="573" t="s">
        <v>331</v>
      </c>
      <c r="M136" s="573"/>
      <c r="N136" s="573"/>
      <c r="O136" s="573"/>
      <c r="P136" s="573"/>
      <c r="Q136" s="573"/>
      <c r="R136" s="573"/>
      <c r="S136" s="573"/>
      <c r="T136" s="573"/>
      <c r="U136" s="573"/>
      <c r="V136" s="573"/>
      <c r="AI136" s="570" t="s">
        <v>303</v>
      </c>
      <c r="AJ136" s="570"/>
      <c r="AK136" s="570"/>
      <c r="AL136" s="570"/>
      <c r="AM136" s="570"/>
      <c r="AN136" s="570"/>
      <c r="AO136" s="570"/>
      <c r="AP136" s="570"/>
      <c r="AQ136" s="570"/>
      <c r="AR136" s="570"/>
      <c r="AS136" s="570"/>
      <c r="AT136" s="570"/>
    </row>
    <row r="137" spans="1:46" x14ac:dyDescent="0.25">
      <c r="L137" s="573" t="s">
        <v>332</v>
      </c>
      <c r="M137" s="573"/>
      <c r="N137" s="573"/>
      <c r="O137" s="573"/>
      <c r="P137" s="573"/>
      <c r="Q137" s="573"/>
      <c r="R137" s="573"/>
      <c r="S137" s="573"/>
      <c r="T137" s="573"/>
      <c r="U137" s="573"/>
      <c r="V137" s="573"/>
      <c r="AI137" s="571" t="s">
        <v>325</v>
      </c>
      <c r="AJ137" s="571"/>
      <c r="AK137" s="571"/>
      <c r="AL137" s="571"/>
      <c r="AM137" s="571"/>
      <c r="AN137" s="571"/>
      <c r="AO137" s="571"/>
      <c r="AP137" s="571"/>
      <c r="AQ137" s="571"/>
      <c r="AR137" s="571"/>
      <c r="AS137" s="571"/>
      <c r="AT137" s="571"/>
    </row>
    <row r="139" spans="1:46" x14ac:dyDescent="0.25">
      <c r="A139" s="476" t="s">
        <v>274</v>
      </c>
      <c r="B139" s="476"/>
      <c r="C139" s="476"/>
      <c r="D139" s="476"/>
      <c r="E139" s="476"/>
      <c r="F139" s="476"/>
      <c r="G139" s="476"/>
      <c r="H139" s="476"/>
      <c r="I139" s="476"/>
      <c r="W139" s="572" t="s">
        <v>292</v>
      </c>
      <c r="X139" s="572"/>
      <c r="Y139" s="572"/>
      <c r="Z139" s="572"/>
      <c r="AA139" s="572"/>
      <c r="AB139" s="572"/>
      <c r="AC139" s="572"/>
      <c r="AD139" s="572"/>
      <c r="AE139" s="572"/>
      <c r="AF139" s="572"/>
      <c r="AG139" s="572"/>
      <c r="AH139" s="572"/>
    </row>
    <row r="140" spans="1:46" ht="15.75" thickBot="1" x14ac:dyDescent="0.3">
      <c r="A140" s="581" t="s">
        <v>169</v>
      </c>
      <c r="B140" s="581"/>
      <c r="C140" s="581"/>
      <c r="D140" s="581"/>
      <c r="E140" s="581"/>
      <c r="F140" s="581"/>
      <c r="G140" s="581"/>
      <c r="H140" s="581"/>
      <c r="I140" s="581"/>
      <c r="W140" s="569" t="s">
        <v>277</v>
      </c>
      <c r="X140" s="569"/>
      <c r="Y140" s="569"/>
      <c r="Z140" s="569"/>
      <c r="AA140" s="569"/>
      <c r="AB140" s="569"/>
      <c r="AC140" s="569"/>
      <c r="AD140" s="569"/>
      <c r="AE140" s="569"/>
      <c r="AF140" s="569"/>
      <c r="AG140" s="569"/>
      <c r="AH140" s="569"/>
    </row>
    <row r="141" spans="1:46" ht="15.75" thickBot="1" x14ac:dyDescent="0.3">
      <c r="A141" s="566" t="s">
        <v>127</v>
      </c>
      <c r="B141" s="567"/>
      <c r="C141" s="567"/>
      <c r="D141" s="567"/>
      <c r="E141" s="567"/>
      <c r="F141" s="567"/>
      <c r="G141" s="567"/>
      <c r="H141" s="567"/>
      <c r="I141" s="568"/>
      <c r="X141" s="574" t="s">
        <v>127</v>
      </c>
      <c r="Y141" s="575"/>
      <c r="Z141" s="575"/>
      <c r="AA141" s="575"/>
      <c r="AB141" s="575"/>
      <c r="AC141" s="575"/>
      <c r="AD141" s="575"/>
      <c r="AE141" s="575"/>
      <c r="AF141" s="576"/>
    </row>
    <row r="142" spans="1:46" ht="15.75" thickBot="1" x14ac:dyDescent="0.3">
      <c r="A142" s="143" t="s">
        <v>120</v>
      </c>
      <c r="B142" s="453"/>
      <c r="C142" s="563" t="s">
        <v>78</v>
      </c>
      <c r="D142" s="564"/>
      <c r="E142" s="453"/>
      <c r="F142" s="563" t="s">
        <v>77</v>
      </c>
      <c r="G142" s="564"/>
      <c r="H142" s="453"/>
      <c r="I142" s="154" t="s">
        <v>125</v>
      </c>
      <c r="X142" s="175" t="s">
        <v>131</v>
      </c>
      <c r="Y142" s="563" t="s">
        <v>78</v>
      </c>
      <c r="Z142" s="577"/>
      <c r="AA142" s="564"/>
      <c r="AB142" s="189"/>
      <c r="AC142" s="187" t="s">
        <v>131</v>
      </c>
      <c r="AD142" s="563" t="s">
        <v>77</v>
      </c>
      <c r="AE142" s="577"/>
      <c r="AF142" s="564"/>
    </row>
    <row r="143" spans="1:46" ht="19.5" thickBot="1" x14ac:dyDescent="0.3">
      <c r="A143" s="145" t="s">
        <v>121</v>
      </c>
      <c r="B143" s="453"/>
      <c r="C143" s="146" t="s">
        <v>68</v>
      </c>
      <c r="D143" s="146" t="s">
        <v>102</v>
      </c>
      <c r="E143" s="453"/>
      <c r="F143" s="146" t="s">
        <v>68</v>
      </c>
      <c r="G143" s="146" t="s">
        <v>122</v>
      </c>
      <c r="H143" s="453"/>
      <c r="I143" s="81" t="s">
        <v>60</v>
      </c>
      <c r="X143" s="115" t="s">
        <v>60</v>
      </c>
      <c r="Y143" s="169" t="s">
        <v>129</v>
      </c>
      <c r="Z143" s="167" t="s">
        <v>98</v>
      </c>
      <c r="AA143" s="63" t="s">
        <v>99</v>
      </c>
      <c r="AB143" s="190"/>
      <c r="AC143" s="197" t="s">
        <v>60</v>
      </c>
      <c r="AD143" s="167" t="s">
        <v>130</v>
      </c>
      <c r="AE143" s="167" t="s">
        <v>98</v>
      </c>
      <c r="AF143" s="63" t="s">
        <v>99</v>
      </c>
    </row>
    <row r="144" spans="1:46" ht="16.5" thickBot="1" x14ac:dyDescent="0.3">
      <c r="A144" s="4">
        <v>977.15657436233892</v>
      </c>
      <c r="B144" s="453"/>
      <c r="C144" s="4">
        <v>9.2103970194061427E-4</v>
      </c>
      <c r="D144" s="4">
        <v>52.565577869154708</v>
      </c>
      <c r="E144" s="453"/>
      <c r="F144" s="4">
        <v>9.2103970194061427E-4</v>
      </c>
      <c r="G144" s="4">
        <v>39.74470521814137</v>
      </c>
      <c r="H144" s="453"/>
      <c r="I144" s="67">
        <v>0.39583333333333331</v>
      </c>
      <c r="X144" s="203">
        <v>0.39583333333333331</v>
      </c>
      <c r="Y144" s="65">
        <v>34</v>
      </c>
      <c r="Z144" s="65">
        <v>13.5</v>
      </c>
      <c r="AA144" s="65">
        <v>12.6</v>
      </c>
      <c r="AB144" s="190"/>
      <c r="AC144" s="116">
        <v>0.39583333333333331</v>
      </c>
      <c r="AD144" s="65">
        <v>29</v>
      </c>
      <c r="AE144" s="65">
        <v>13.5</v>
      </c>
      <c r="AF144" s="182">
        <v>12.6</v>
      </c>
    </row>
    <row r="145" spans="1:46" ht="16.5" thickBot="1" x14ac:dyDescent="0.3">
      <c r="A145" s="4">
        <v>999.28840027010551</v>
      </c>
      <c r="B145" s="453"/>
      <c r="C145" s="4">
        <v>2.6018514768081217E-3</v>
      </c>
      <c r="D145" s="4">
        <v>50.147685079157156</v>
      </c>
      <c r="E145" s="453"/>
      <c r="F145" s="4">
        <v>6.0042726387879713E-4</v>
      </c>
      <c r="G145" s="4">
        <v>40.118148063325727</v>
      </c>
      <c r="H145" s="453"/>
      <c r="I145" s="67">
        <v>0.4375</v>
      </c>
      <c r="X145" s="204">
        <v>0.4375</v>
      </c>
      <c r="Y145" s="65">
        <v>36</v>
      </c>
      <c r="Z145" s="65">
        <v>16</v>
      </c>
      <c r="AA145" s="65">
        <v>13.4</v>
      </c>
      <c r="AB145" s="190"/>
      <c r="AC145" s="173">
        <v>0.4375</v>
      </c>
      <c r="AD145" s="65">
        <v>30</v>
      </c>
      <c r="AE145" s="65">
        <v>14</v>
      </c>
      <c r="AF145" s="166">
        <v>13.4</v>
      </c>
    </row>
    <row r="146" spans="1:46" ht="16.5" thickBot="1" x14ac:dyDescent="0.3">
      <c r="A146" s="4">
        <v>1005.393796746204</v>
      </c>
      <c r="B146" s="453"/>
      <c r="C146" s="4">
        <v>2.9839054206511118E-3</v>
      </c>
      <c r="D146" s="4">
        <v>49.843156146556169</v>
      </c>
      <c r="E146" s="453"/>
      <c r="F146" s="4">
        <v>2.9839054206511118E-3</v>
      </c>
      <c r="G146" s="4">
        <v>37.382367109917126</v>
      </c>
      <c r="H146" s="453"/>
      <c r="I146" s="67">
        <v>0.47916666666666669</v>
      </c>
      <c r="X146" s="204">
        <v>0.47916666666666669</v>
      </c>
      <c r="Y146" s="65">
        <v>38</v>
      </c>
      <c r="Z146" s="65">
        <v>18</v>
      </c>
      <c r="AA146" s="65">
        <v>15</v>
      </c>
      <c r="AB146" s="190"/>
      <c r="AC146" s="173">
        <v>0.47916666666666669</v>
      </c>
      <c r="AD146" s="65">
        <v>33</v>
      </c>
      <c r="AE146" s="65">
        <v>18</v>
      </c>
      <c r="AF146" s="166">
        <v>15</v>
      </c>
    </row>
    <row r="147" spans="1:46" ht="16.5" thickBot="1" x14ac:dyDescent="0.3">
      <c r="A147" s="4">
        <v>997.07628203540571</v>
      </c>
      <c r="B147" s="453"/>
      <c r="C147" s="4">
        <v>6.4187666634043326E-3</v>
      </c>
      <c r="D147" s="4">
        <v>32.919607648268638</v>
      </c>
      <c r="E147" s="453"/>
      <c r="F147" s="4">
        <v>6.4187666634043326E-3</v>
      </c>
      <c r="G147" s="4">
        <v>32.919607648268638</v>
      </c>
      <c r="H147" s="453"/>
      <c r="I147" s="67">
        <v>0.52083333333333337</v>
      </c>
      <c r="X147" s="204">
        <v>0.52083333333333337</v>
      </c>
      <c r="Y147" s="65">
        <v>36</v>
      </c>
      <c r="Z147" s="65">
        <v>22.9</v>
      </c>
      <c r="AA147" s="65">
        <v>16.5</v>
      </c>
      <c r="AB147" s="190"/>
      <c r="AC147" s="173">
        <v>0.52083333333333337</v>
      </c>
      <c r="AD147" s="65">
        <v>36</v>
      </c>
      <c r="AE147" s="65">
        <v>22.9</v>
      </c>
      <c r="AF147" s="166">
        <v>16.5</v>
      </c>
    </row>
    <row r="148" spans="1:46" ht="16.5" thickBot="1" x14ac:dyDescent="0.3">
      <c r="A148" s="4">
        <v>972.1272900708658</v>
      </c>
      <c r="B148" s="453"/>
      <c r="C148" s="4">
        <v>6.2748984235956647E-3</v>
      </c>
      <c r="D148" s="4">
        <v>32.733491102466949</v>
      </c>
      <c r="E148" s="453"/>
      <c r="F148" s="4">
        <v>6.2748984235956647E-3</v>
      </c>
      <c r="G148" s="4">
        <v>32.733491102466949</v>
      </c>
      <c r="H148" s="453"/>
      <c r="I148" s="67">
        <v>0.5625</v>
      </c>
      <c r="K148" s="559"/>
      <c r="L148" s="559"/>
      <c r="M148" s="559"/>
      <c r="N148" s="559"/>
      <c r="O148" s="559"/>
      <c r="P148" s="559"/>
      <c r="Q148" s="559"/>
      <c r="R148" s="559"/>
      <c r="S148" s="559"/>
      <c r="T148" s="559"/>
      <c r="X148" s="204">
        <v>0.5625</v>
      </c>
      <c r="Y148" s="65">
        <v>35</v>
      </c>
      <c r="Z148" s="65">
        <v>22.3</v>
      </c>
      <c r="AA148" s="65">
        <v>16.2</v>
      </c>
      <c r="AB148" s="190"/>
      <c r="AC148" s="173">
        <v>0.5625</v>
      </c>
      <c r="AD148" s="65">
        <v>35</v>
      </c>
      <c r="AE148" s="65">
        <v>22.3</v>
      </c>
      <c r="AF148" s="166">
        <v>16.2</v>
      </c>
    </row>
    <row r="149" spans="1:46" ht="16.5" thickBot="1" x14ac:dyDescent="0.3">
      <c r="A149" s="4">
        <v>922.70779900374009</v>
      </c>
      <c r="B149" s="453"/>
      <c r="C149" s="4">
        <v>7.0444836458715713E-3</v>
      </c>
      <c r="D149" s="4">
        <v>33.943573505953481</v>
      </c>
      <c r="E149" s="453"/>
      <c r="F149" s="4">
        <v>6.5026002884968348E-3</v>
      </c>
      <c r="G149" s="4">
        <v>33.943573505953481</v>
      </c>
      <c r="H149" s="453"/>
      <c r="I149" s="67">
        <v>0.60416666666666596</v>
      </c>
      <c r="K149" s="561"/>
      <c r="L149" s="561"/>
      <c r="M149" s="561"/>
      <c r="N149" s="561"/>
      <c r="O149" s="561"/>
      <c r="P149" s="561"/>
      <c r="Q149" s="561"/>
      <c r="R149" s="561"/>
      <c r="S149" s="561"/>
      <c r="T149" s="561"/>
      <c r="X149" s="204">
        <v>0.60416666666666596</v>
      </c>
      <c r="Y149" s="68">
        <v>34.5</v>
      </c>
      <c r="Z149" s="65">
        <v>22</v>
      </c>
      <c r="AA149" s="65">
        <v>15.5</v>
      </c>
      <c r="AB149" s="190"/>
      <c r="AC149" s="173">
        <v>0.60416666666666596</v>
      </c>
      <c r="AD149" s="65">
        <v>34.5</v>
      </c>
      <c r="AE149" s="65">
        <v>22</v>
      </c>
      <c r="AF149" s="166">
        <v>16</v>
      </c>
    </row>
    <row r="150" spans="1:46" ht="16.5" thickBot="1" x14ac:dyDescent="0.3">
      <c r="A150" s="4">
        <v>826.58659798611438</v>
      </c>
      <c r="B150" s="453"/>
      <c r="C150" s="4">
        <v>7.7426854192807881E-3</v>
      </c>
      <c r="D150" s="4">
        <v>38.193892904770209</v>
      </c>
      <c r="E150" s="453"/>
      <c r="F150" s="4">
        <v>6.8958292015469528E-3</v>
      </c>
      <c r="G150" s="4">
        <v>38.193892904770209</v>
      </c>
      <c r="H150" s="453"/>
      <c r="I150" s="67">
        <v>0.64583333333333304</v>
      </c>
      <c r="K150" s="582"/>
      <c r="L150" s="583"/>
      <c r="M150" s="583"/>
      <c r="N150" s="583"/>
      <c r="O150" s="583"/>
      <c r="P150" s="583"/>
      <c r="Q150" s="583"/>
      <c r="R150" s="583"/>
      <c r="S150" s="583"/>
      <c r="T150" s="583"/>
      <c r="X150" s="205">
        <v>0.64583333333333304</v>
      </c>
      <c r="Y150" s="104">
        <v>34</v>
      </c>
      <c r="Z150" s="161">
        <v>21.4</v>
      </c>
      <c r="AA150" s="68">
        <v>15</v>
      </c>
      <c r="AB150" s="190"/>
      <c r="AC150" s="107">
        <v>0.64583333333333304</v>
      </c>
      <c r="AD150" s="68">
        <v>34</v>
      </c>
      <c r="AE150" s="68">
        <v>21.4</v>
      </c>
      <c r="AF150" s="122">
        <v>15.7</v>
      </c>
    </row>
    <row r="151" spans="1:46" ht="15.75" thickBot="1" x14ac:dyDescent="0.3">
      <c r="A151" s="4">
        <v>741.6293834708614</v>
      </c>
      <c r="B151" s="453"/>
      <c r="C151" s="4">
        <v>8.7644855299282842E-3</v>
      </c>
      <c r="D151" s="4">
        <v>41.893485738919232</v>
      </c>
      <c r="E151" s="453"/>
      <c r="F151" s="4">
        <v>7.685779618552495E-3</v>
      </c>
      <c r="G151" s="4">
        <v>41.893485738919232</v>
      </c>
      <c r="H151" s="453"/>
      <c r="I151" s="71">
        <v>0.66666666666666663</v>
      </c>
      <c r="X151" s="206">
        <v>0.66666666666666663</v>
      </c>
      <c r="Y151" s="258">
        <v>33.4</v>
      </c>
      <c r="Z151" s="111">
        <v>21</v>
      </c>
      <c r="AA151" s="112">
        <v>14.5</v>
      </c>
      <c r="AB151" s="190"/>
      <c r="AC151" s="106">
        <v>0.66666666666666663</v>
      </c>
      <c r="AD151" s="80">
        <v>33.4</v>
      </c>
      <c r="AE151" s="118">
        <v>21</v>
      </c>
      <c r="AF151" s="79">
        <v>15.3</v>
      </c>
      <c r="AI151" s="570" t="s">
        <v>326</v>
      </c>
      <c r="AJ151" s="570"/>
      <c r="AK151" s="570"/>
      <c r="AL151" s="570"/>
      <c r="AM151" s="570"/>
      <c r="AN151" s="570"/>
      <c r="AO151" s="570"/>
      <c r="AP151" s="570"/>
      <c r="AQ151" s="570"/>
      <c r="AR151" s="570"/>
      <c r="AS151" s="570"/>
      <c r="AT151" s="570"/>
    </row>
    <row r="152" spans="1:46" ht="15.75" thickBot="1" x14ac:dyDescent="0.3">
      <c r="A152" s="233"/>
      <c r="B152" s="234"/>
      <c r="C152" s="234"/>
      <c r="D152" s="234"/>
      <c r="E152" s="234"/>
      <c r="F152" s="234"/>
      <c r="G152" s="234"/>
      <c r="H152" s="234"/>
      <c r="I152" s="235"/>
      <c r="L152" s="573" t="s">
        <v>333</v>
      </c>
      <c r="M152" s="573"/>
      <c r="N152" s="573"/>
      <c r="O152" s="573"/>
      <c r="P152" s="573"/>
      <c r="Q152" s="573"/>
      <c r="R152" s="573"/>
      <c r="S152" s="573"/>
      <c r="T152" s="573"/>
      <c r="U152" s="573"/>
      <c r="V152" s="573"/>
      <c r="X152" s="255"/>
      <c r="Y152" s="256"/>
      <c r="Z152" s="256"/>
      <c r="AA152" s="256"/>
      <c r="AB152" s="256"/>
      <c r="AC152" s="256"/>
      <c r="AD152" s="256"/>
      <c r="AE152" s="256"/>
      <c r="AF152" s="257"/>
      <c r="AI152" s="570" t="s">
        <v>303</v>
      </c>
      <c r="AJ152" s="570"/>
      <c r="AK152" s="570"/>
      <c r="AL152" s="570"/>
      <c r="AM152" s="570"/>
      <c r="AN152" s="570"/>
      <c r="AO152" s="570"/>
      <c r="AP152" s="570"/>
      <c r="AQ152" s="570"/>
      <c r="AR152" s="570"/>
      <c r="AS152" s="570"/>
      <c r="AT152" s="570"/>
    </row>
    <row r="153" spans="1:46" x14ac:dyDescent="0.25">
      <c r="L153" s="573" t="s">
        <v>334</v>
      </c>
      <c r="M153" s="573"/>
      <c r="N153" s="573"/>
      <c r="O153" s="573"/>
      <c r="P153" s="573"/>
      <c r="Q153" s="573"/>
      <c r="R153" s="573"/>
      <c r="S153" s="573"/>
      <c r="T153" s="573"/>
      <c r="U153" s="573"/>
      <c r="V153" s="573"/>
      <c r="AI153" s="571" t="s">
        <v>327</v>
      </c>
      <c r="AJ153" s="571"/>
      <c r="AK153" s="571"/>
      <c r="AL153" s="571"/>
      <c r="AM153" s="571"/>
      <c r="AN153" s="571"/>
      <c r="AO153" s="571"/>
      <c r="AP153" s="571"/>
      <c r="AQ153" s="571"/>
      <c r="AR153" s="571"/>
      <c r="AS153" s="571"/>
      <c r="AT153" s="571"/>
    </row>
    <row r="156" spans="1:46" x14ac:dyDescent="0.25">
      <c r="A156" s="476" t="s">
        <v>275</v>
      </c>
      <c r="B156" s="476"/>
      <c r="C156" s="476"/>
      <c r="D156" s="476"/>
      <c r="E156" s="476"/>
      <c r="F156" s="476"/>
      <c r="G156" s="476"/>
      <c r="H156" s="476"/>
      <c r="I156" s="476"/>
      <c r="W156" s="572" t="s">
        <v>293</v>
      </c>
      <c r="X156" s="572"/>
      <c r="Y156" s="572"/>
      <c r="Z156" s="572"/>
      <c r="AA156" s="572"/>
      <c r="AB156" s="572"/>
      <c r="AC156" s="572"/>
      <c r="AD156" s="572"/>
      <c r="AE156" s="572"/>
      <c r="AF156" s="572"/>
      <c r="AG156" s="572"/>
      <c r="AH156" s="572"/>
    </row>
    <row r="157" spans="1:46" ht="15.75" thickBot="1" x14ac:dyDescent="0.3">
      <c r="A157" s="565" t="s">
        <v>169</v>
      </c>
      <c r="B157" s="565"/>
      <c r="C157" s="565"/>
      <c r="D157" s="565"/>
      <c r="E157" s="565"/>
      <c r="F157" s="565"/>
      <c r="G157" s="565"/>
      <c r="H157" s="565"/>
      <c r="I157" s="565"/>
      <c r="W157" s="569" t="s">
        <v>277</v>
      </c>
      <c r="X157" s="569"/>
      <c r="Y157" s="569"/>
      <c r="Z157" s="569"/>
      <c r="AA157" s="569"/>
      <c r="AB157" s="569"/>
      <c r="AC157" s="569"/>
      <c r="AD157" s="569"/>
      <c r="AE157" s="569"/>
      <c r="AF157" s="569"/>
      <c r="AG157" s="569"/>
      <c r="AH157" s="569"/>
    </row>
    <row r="158" spans="1:46" ht="15.75" thickBot="1" x14ac:dyDescent="0.3">
      <c r="A158" s="566" t="s">
        <v>128</v>
      </c>
      <c r="B158" s="567"/>
      <c r="C158" s="567"/>
      <c r="D158" s="567"/>
      <c r="E158" s="567"/>
      <c r="F158" s="567"/>
      <c r="G158" s="567"/>
      <c r="H158" s="567"/>
      <c r="I158" s="568"/>
      <c r="X158" s="574" t="s">
        <v>128</v>
      </c>
      <c r="Y158" s="575"/>
      <c r="Z158" s="575"/>
      <c r="AA158" s="575"/>
      <c r="AB158" s="575"/>
      <c r="AC158" s="575"/>
      <c r="AD158" s="575"/>
      <c r="AE158" s="575"/>
      <c r="AF158" s="576"/>
    </row>
    <row r="159" spans="1:46" ht="15.75" thickBot="1" x14ac:dyDescent="0.3">
      <c r="A159" s="143" t="s">
        <v>120</v>
      </c>
      <c r="B159" s="453"/>
      <c r="C159" s="563" t="s">
        <v>78</v>
      </c>
      <c r="D159" s="564"/>
      <c r="E159" s="453"/>
      <c r="F159" s="563" t="s">
        <v>77</v>
      </c>
      <c r="G159" s="564"/>
      <c r="H159" s="453"/>
      <c r="I159" s="154" t="s">
        <v>125</v>
      </c>
      <c r="X159" s="175" t="s">
        <v>131</v>
      </c>
      <c r="Y159" s="563" t="s">
        <v>78</v>
      </c>
      <c r="Z159" s="577"/>
      <c r="AA159" s="564"/>
      <c r="AB159" s="189"/>
      <c r="AC159" s="187" t="s">
        <v>131</v>
      </c>
      <c r="AD159" s="252" t="s">
        <v>77</v>
      </c>
      <c r="AE159" s="253"/>
      <c r="AF159" s="254"/>
    </row>
    <row r="160" spans="1:46" ht="19.5" thickBot="1" x14ac:dyDescent="0.3">
      <c r="A160" s="145" t="s">
        <v>121</v>
      </c>
      <c r="B160" s="453"/>
      <c r="C160" s="146" t="s">
        <v>68</v>
      </c>
      <c r="D160" s="146" t="s">
        <v>102</v>
      </c>
      <c r="E160" s="453"/>
      <c r="F160" s="146" t="s">
        <v>68</v>
      </c>
      <c r="G160" s="146" t="s">
        <v>122</v>
      </c>
      <c r="H160" s="453"/>
      <c r="I160" s="81" t="s">
        <v>60</v>
      </c>
      <c r="X160" s="115" t="s">
        <v>60</v>
      </c>
      <c r="Y160" s="169" t="s">
        <v>129</v>
      </c>
      <c r="Z160" s="167" t="s">
        <v>98</v>
      </c>
      <c r="AA160" s="196" t="s">
        <v>99</v>
      </c>
      <c r="AB160" s="190"/>
      <c r="AC160" s="197" t="s">
        <v>60</v>
      </c>
      <c r="AD160" s="167" t="s">
        <v>130</v>
      </c>
      <c r="AE160" s="167" t="s">
        <v>98</v>
      </c>
      <c r="AF160" s="63" t="s">
        <v>99</v>
      </c>
    </row>
    <row r="161" spans="1:46" ht="16.5" thickBot="1" x14ac:dyDescent="0.3">
      <c r="A161" s="4">
        <v>977.07041561289213</v>
      </c>
      <c r="B161" s="453"/>
      <c r="C161" s="4">
        <v>2.5586692218408963E-3</v>
      </c>
      <c r="D161" s="4">
        <v>51.54445288204618</v>
      </c>
      <c r="E161" s="453"/>
      <c r="F161" s="4">
        <v>2.5586692218408963E-3</v>
      </c>
      <c r="G161" s="4">
        <v>41.030410254365115</v>
      </c>
      <c r="H161" s="453"/>
      <c r="I161" s="67">
        <v>0.39583333333333331</v>
      </c>
      <c r="X161" s="203">
        <v>0.39583333333333331</v>
      </c>
      <c r="Y161" s="64">
        <v>34.6</v>
      </c>
      <c r="Z161" s="64">
        <v>14.5</v>
      </c>
      <c r="AA161" s="64">
        <v>12</v>
      </c>
      <c r="AB161" s="190"/>
      <c r="AC161" s="116">
        <v>0.39583333333333331</v>
      </c>
      <c r="AD161" s="104">
        <v>30.5</v>
      </c>
      <c r="AE161" s="120">
        <v>14.5</v>
      </c>
      <c r="AF161" s="120">
        <v>12</v>
      </c>
    </row>
    <row r="162" spans="1:46" ht="16.5" thickBot="1" x14ac:dyDescent="0.3">
      <c r="A162" s="4">
        <v>999.7612429955243</v>
      </c>
      <c r="B162" s="453"/>
      <c r="C162" s="4">
        <v>3.0007164420689895E-3</v>
      </c>
      <c r="D162" s="4">
        <v>48.870868262112381</v>
      </c>
      <c r="E162" s="453"/>
      <c r="F162" s="4">
        <v>3.0007164420689895E-3</v>
      </c>
      <c r="G162" s="4">
        <v>38.846074772448304</v>
      </c>
      <c r="H162" s="453"/>
      <c r="I162" s="67">
        <v>0.4375</v>
      </c>
      <c r="X162" s="204">
        <v>0.4375</v>
      </c>
      <c r="Y162" s="64">
        <v>36</v>
      </c>
      <c r="Z162" s="64">
        <v>16.5</v>
      </c>
      <c r="AA162" s="64">
        <v>13.5</v>
      </c>
      <c r="AB162" s="190"/>
      <c r="AC162" s="173">
        <v>0.4375</v>
      </c>
      <c r="AD162" s="122">
        <v>32</v>
      </c>
      <c r="AE162" s="123">
        <v>16.5</v>
      </c>
      <c r="AF162" s="123">
        <v>13.5</v>
      </c>
    </row>
    <row r="163" spans="1:46" ht="16.5" thickBot="1" x14ac:dyDescent="0.3">
      <c r="A163" s="4">
        <v>1006.3508165804226</v>
      </c>
      <c r="B163" s="453"/>
      <c r="C163" s="4">
        <v>4.4716016779228025E-3</v>
      </c>
      <c r="D163" s="4">
        <v>44.816180656813501</v>
      </c>
      <c r="E163" s="453"/>
      <c r="F163" s="4">
        <v>4.4716016779228025E-3</v>
      </c>
      <c r="G163" s="4">
        <v>38.591711121144954</v>
      </c>
      <c r="H163" s="453"/>
      <c r="I163" s="67">
        <v>0.47916666666666669</v>
      </c>
      <c r="K163" s="559"/>
      <c r="L163" s="559"/>
      <c r="M163" s="559"/>
      <c r="N163" s="559"/>
      <c r="O163" s="559"/>
      <c r="P163" s="559"/>
      <c r="Q163" s="559"/>
      <c r="R163" s="559"/>
      <c r="S163" s="559"/>
      <c r="T163" s="559"/>
      <c r="X163" s="204">
        <v>0.47916666666666669</v>
      </c>
      <c r="Y163" s="64">
        <v>37.5</v>
      </c>
      <c r="Z163" s="64">
        <v>19.5</v>
      </c>
      <c r="AA163" s="64">
        <v>15</v>
      </c>
      <c r="AB163" s="190"/>
      <c r="AC163" s="173">
        <v>0.47916666666666669</v>
      </c>
      <c r="AD163" s="104">
        <v>35</v>
      </c>
      <c r="AE163" s="120">
        <v>19.5</v>
      </c>
      <c r="AF163" s="120">
        <v>15</v>
      </c>
    </row>
    <row r="164" spans="1:46" ht="16.5" thickBot="1" x14ac:dyDescent="0.3">
      <c r="A164" s="4">
        <v>998.57185694335612</v>
      </c>
      <c r="B164" s="453"/>
      <c r="C164" s="4">
        <v>4.5064358350480347E-3</v>
      </c>
      <c r="D164" s="4">
        <v>45.165302513185431</v>
      </c>
      <c r="E164" s="453"/>
      <c r="F164" s="4">
        <v>4.5064358350480347E-3</v>
      </c>
      <c r="G164" s="4">
        <v>40.146935567275932</v>
      </c>
      <c r="H164" s="453"/>
      <c r="I164" s="67">
        <v>0.52083333333333337</v>
      </c>
      <c r="K164" s="561"/>
      <c r="L164" s="561"/>
      <c r="M164" s="561"/>
      <c r="N164" s="561"/>
      <c r="O164" s="561"/>
      <c r="P164" s="561"/>
      <c r="Q164" s="561"/>
      <c r="R164" s="561"/>
      <c r="S164" s="561"/>
      <c r="T164" s="561"/>
      <c r="X164" s="204">
        <v>0.52083333333333337</v>
      </c>
      <c r="Y164" s="64">
        <v>39.5</v>
      </c>
      <c r="Z164" s="64">
        <v>21.5</v>
      </c>
      <c r="AA164" s="64">
        <v>17</v>
      </c>
      <c r="AB164" s="190"/>
      <c r="AC164" s="173">
        <v>0.52083333333333337</v>
      </c>
      <c r="AD164" s="122">
        <v>38</v>
      </c>
      <c r="AE164" s="123">
        <v>22</v>
      </c>
      <c r="AF164" s="123">
        <v>17.5</v>
      </c>
    </row>
    <row r="165" spans="1:46" ht="16.5" thickBot="1" x14ac:dyDescent="0.3">
      <c r="A165" s="4">
        <v>974.36681781611173</v>
      </c>
      <c r="B165" s="453"/>
      <c r="C165" s="4">
        <v>5.1315376391888063E-3</v>
      </c>
      <c r="D165" s="4">
        <v>46.54444216568033</v>
      </c>
      <c r="E165" s="453"/>
      <c r="F165" s="4">
        <v>4.6183838752699262E-3</v>
      </c>
      <c r="G165" s="4">
        <v>41.401409882179749</v>
      </c>
      <c r="H165" s="453"/>
      <c r="I165" s="67">
        <v>0.5625</v>
      </c>
      <c r="K165" s="582"/>
      <c r="L165" s="583"/>
      <c r="M165" s="583"/>
      <c r="N165" s="583"/>
      <c r="O165" s="583"/>
      <c r="P165" s="583"/>
      <c r="Q165" s="583"/>
      <c r="R165" s="583"/>
      <c r="S165" s="583"/>
      <c r="T165" s="583"/>
      <c r="X165" s="204">
        <v>0.5625</v>
      </c>
      <c r="Y165" s="64">
        <v>39.1</v>
      </c>
      <c r="Z165" s="64">
        <v>21</v>
      </c>
      <c r="AA165" s="64">
        <v>16</v>
      </c>
      <c r="AB165" s="190"/>
      <c r="AC165" s="173">
        <v>0.5625</v>
      </c>
      <c r="AD165" s="104">
        <v>37.6</v>
      </c>
      <c r="AE165" s="120">
        <v>21.5</v>
      </c>
      <c r="AF165" s="120">
        <v>17</v>
      </c>
    </row>
    <row r="166" spans="1:46" ht="16.5" thickBot="1" x14ac:dyDescent="0.3">
      <c r="A166" s="4">
        <v>926.20494937978197</v>
      </c>
      <c r="B166" s="453"/>
      <c r="C166" s="4">
        <v>5.938210547981832E-3</v>
      </c>
      <c r="D166" s="4">
        <v>48.153143675020779</v>
      </c>
      <c r="E166" s="453"/>
      <c r="F166" s="4">
        <v>4.8585359028942262E-3</v>
      </c>
      <c r="G166" s="4">
        <v>41.93110825633832</v>
      </c>
      <c r="H166" s="453"/>
      <c r="I166" s="67">
        <v>0.60416666666666596</v>
      </c>
      <c r="X166" s="204">
        <v>0.60416666666666596</v>
      </c>
      <c r="Y166" s="64">
        <v>38.299999999999997</v>
      </c>
      <c r="Z166" s="64">
        <v>20.5</v>
      </c>
      <c r="AA166" s="64">
        <v>15</v>
      </c>
      <c r="AB166" s="190"/>
      <c r="AC166" s="173">
        <v>0.60416666666666596</v>
      </c>
      <c r="AD166" s="121">
        <v>36.5</v>
      </c>
      <c r="AE166" s="129">
        <v>21</v>
      </c>
      <c r="AF166" s="129">
        <v>16.5</v>
      </c>
    </row>
    <row r="167" spans="1:46" ht="16.5" thickBot="1" x14ac:dyDescent="0.3">
      <c r="A167" s="4">
        <v>832.80544265208937</v>
      </c>
      <c r="B167" s="453"/>
      <c r="C167" s="4">
        <v>7.2045638665530964E-3</v>
      </c>
      <c r="D167" s="4">
        <v>53.252677910904545</v>
      </c>
      <c r="E167" s="453"/>
      <c r="F167" s="4">
        <v>4.6829665132595106E-3</v>
      </c>
      <c r="G167" s="4">
        <v>48.438876517828426</v>
      </c>
      <c r="H167" s="453"/>
      <c r="I167" s="67">
        <v>0.64583333333333304</v>
      </c>
      <c r="X167" s="205">
        <v>0.64583333333333304</v>
      </c>
      <c r="Y167" s="64">
        <v>37.700000000000003</v>
      </c>
      <c r="Z167" s="64">
        <v>20</v>
      </c>
      <c r="AA167" s="64">
        <v>14</v>
      </c>
      <c r="AB167" s="190"/>
      <c r="AC167" s="107">
        <v>0.64583333333333304</v>
      </c>
      <c r="AD167" s="122">
        <v>36</v>
      </c>
      <c r="AE167" s="123">
        <v>19.899999999999999</v>
      </c>
      <c r="AF167" s="123">
        <v>16</v>
      </c>
    </row>
    <row r="168" spans="1:46" ht="16.5" thickBot="1" x14ac:dyDescent="0.3">
      <c r="A168" s="4">
        <v>750.79633617983211</v>
      </c>
      <c r="B168" s="453"/>
      <c r="C168" s="4">
        <v>8.6574743199640605E-3</v>
      </c>
      <c r="D168" s="4">
        <v>58.401989843351402</v>
      </c>
      <c r="E168" s="453"/>
      <c r="F168" s="4">
        <v>4.661716941519109E-3</v>
      </c>
      <c r="G168" s="4">
        <v>55.064733280874179</v>
      </c>
      <c r="H168" s="453"/>
      <c r="I168" s="71">
        <v>0.66666666666666663</v>
      </c>
      <c r="X168" s="206">
        <v>0.66666666666666663</v>
      </c>
      <c r="Y168" s="200">
        <v>37</v>
      </c>
      <c r="Z168" s="200">
        <v>19.5</v>
      </c>
      <c r="AA168" s="200">
        <v>13</v>
      </c>
      <c r="AB168" s="190"/>
      <c r="AC168" s="106">
        <v>0.66666666666666663</v>
      </c>
      <c r="AD168" s="79">
        <v>35.5</v>
      </c>
      <c r="AE168" s="80">
        <v>19</v>
      </c>
      <c r="AF168" s="80">
        <v>15.5</v>
      </c>
      <c r="AI168" s="570" t="s">
        <v>337</v>
      </c>
      <c r="AJ168" s="570"/>
      <c r="AK168" s="570"/>
      <c r="AL168" s="570"/>
      <c r="AM168" s="570"/>
      <c r="AN168" s="570"/>
      <c r="AO168" s="570"/>
      <c r="AP168" s="570"/>
      <c r="AQ168" s="570"/>
      <c r="AR168" s="570"/>
      <c r="AS168" s="570"/>
      <c r="AT168" s="570"/>
    </row>
    <row r="169" spans="1:46" ht="15.75" thickBot="1" x14ac:dyDescent="0.3">
      <c r="A169" s="158"/>
      <c r="B169" s="155"/>
      <c r="C169" s="157"/>
      <c r="D169" s="157"/>
      <c r="E169" s="155"/>
      <c r="F169" s="157"/>
      <c r="G169" s="157"/>
      <c r="H169" s="155"/>
      <c r="I169" s="459"/>
      <c r="L169" s="573" t="s">
        <v>335</v>
      </c>
      <c r="M169" s="573"/>
      <c r="N169" s="573"/>
      <c r="O169" s="573"/>
      <c r="P169" s="573"/>
      <c r="Q169" s="573"/>
      <c r="R169" s="573"/>
      <c r="S169" s="573"/>
      <c r="T169" s="573"/>
      <c r="U169" s="573"/>
      <c r="V169" s="573"/>
      <c r="X169" s="255"/>
      <c r="Y169" s="256"/>
      <c r="Z169" s="256"/>
      <c r="AA169" s="256"/>
      <c r="AB169" s="256"/>
      <c r="AC169" s="256"/>
      <c r="AD169" s="256"/>
      <c r="AE169" s="256"/>
      <c r="AF169" s="257"/>
      <c r="AI169" s="570" t="s">
        <v>303</v>
      </c>
      <c r="AJ169" s="570"/>
      <c r="AK169" s="570"/>
      <c r="AL169" s="570"/>
      <c r="AM169" s="570"/>
      <c r="AN169" s="570"/>
      <c r="AO169" s="570"/>
      <c r="AP169" s="570"/>
      <c r="AQ169" s="570"/>
      <c r="AR169" s="570"/>
      <c r="AS169" s="570"/>
      <c r="AT169" s="570"/>
    </row>
    <row r="170" spans="1:46" x14ac:dyDescent="0.25">
      <c r="L170" s="573" t="s">
        <v>336</v>
      </c>
      <c r="M170" s="573"/>
      <c r="N170" s="573"/>
      <c r="O170" s="573"/>
      <c r="P170" s="573"/>
      <c r="Q170" s="573"/>
      <c r="R170" s="573"/>
      <c r="S170" s="573"/>
      <c r="T170" s="573"/>
      <c r="U170" s="573"/>
      <c r="V170" s="573"/>
      <c r="AI170" s="571" t="s">
        <v>338</v>
      </c>
      <c r="AJ170" s="571"/>
      <c r="AK170" s="571"/>
      <c r="AL170" s="571"/>
      <c r="AM170" s="571"/>
      <c r="AN170" s="571"/>
      <c r="AO170" s="571"/>
      <c r="AP170" s="571"/>
      <c r="AQ170" s="571"/>
      <c r="AR170" s="571"/>
      <c r="AS170" s="571"/>
      <c r="AT170" s="571"/>
    </row>
    <row r="172" spans="1:46" x14ac:dyDescent="0.25">
      <c r="L172" s="464"/>
      <c r="M172" s="464"/>
      <c r="N172" s="464"/>
      <c r="O172" s="464"/>
      <c r="P172" s="464"/>
      <c r="Q172" s="464"/>
      <c r="R172" s="464"/>
      <c r="S172" s="464"/>
      <c r="T172" s="464"/>
      <c r="U172" s="464"/>
      <c r="V172" s="464"/>
    </row>
    <row r="173" spans="1:46" x14ac:dyDescent="0.25">
      <c r="A173" s="476" t="s">
        <v>279</v>
      </c>
      <c r="B173" s="476"/>
      <c r="C173" s="476"/>
      <c r="D173" s="476"/>
      <c r="E173" s="476"/>
      <c r="F173" s="476"/>
      <c r="G173" s="476"/>
      <c r="H173" s="476"/>
      <c r="I173" s="476"/>
      <c r="W173" s="572" t="s">
        <v>294</v>
      </c>
      <c r="X173" s="572"/>
      <c r="Y173" s="572"/>
      <c r="Z173" s="572"/>
      <c r="AA173" s="572"/>
      <c r="AB173" s="572"/>
      <c r="AC173" s="572"/>
      <c r="AD173" s="572"/>
      <c r="AE173" s="572"/>
      <c r="AF173" s="572"/>
      <c r="AG173" s="572"/>
      <c r="AH173" s="572"/>
    </row>
    <row r="174" spans="1:46" ht="15.75" thickBot="1" x14ac:dyDescent="0.3">
      <c r="A174" s="565" t="s">
        <v>169</v>
      </c>
      <c r="B174" s="565"/>
      <c r="C174" s="565"/>
      <c r="D174" s="565"/>
      <c r="E174" s="565"/>
      <c r="F174" s="565"/>
      <c r="G174" s="565"/>
      <c r="H174" s="565"/>
      <c r="I174" s="565"/>
      <c r="W174" s="569" t="s">
        <v>277</v>
      </c>
      <c r="X174" s="569"/>
      <c r="Y174" s="569"/>
      <c r="Z174" s="569"/>
      <c r="AA174" s="569"/>
      <c r="AB174" s="569"/>
      <c r="AC174" s="569"/>
      <c r="AD174" s="569"/>
      <c r="AE174" s="569"/>
      <c r="AF174" s="569"/>
      <c r="AG174" s="569"/>
      <c r="AH174" s="569"/>
    </row>
    <row r="175" spans="1:46" ht="15.75" thickBot="1" x14ac:dyDescent="0.3">
      <c r="A175" s="566" t="s">
        <v>69</v>
      </c>
      <c r="B175" s="567"/>
      <c r="C175" s="567"/>
      <c r="D175" s="567"/>
      <c r="E175" s="567"/>
      <c r="F175" s="567"/>
      <c r="G175" s="567"/>
      <c r="H175" s="567"/>
      <c r="I175" s="568"/>
      <c r="X175" s="574" t="s">
        <v>69</v>
      </c>
      <c r="Y175" s="575"/>
      <c r="Z175" s="575"/>
      <c r="AA175" s="575"/>
      <c r="AB175" s="575"/>
      <c r="AC175" s="575"/>
      <c r="AD175" s="575"/>
      <c r="AE175" s="575"/>
      <c r="AF175" s="576"/>
    </row>
    <row r="176" spans="1:46" ht="15.75" thickBot="1" x14ac:dyDescent="0.3">
      <c r="A176" s="143" t="s">
        <v>120</v>
      </c>
      <c r="B176" s="453"/>
      <c r="C176" s="563" t="s">
        <v>78</v>
      </c>
      <c r="D176" s="564"/>
      <c r="E176" s="453"/>
      <c r="F176" s="563" t="s">
        <v>77</v>
      </c>
      <c r="G176" s="564"/>
      <c r="H176" s="453"/>
      <c r="I176" s="154" t="s">
        <v>125</v>
      </c>
      <c r="X176" s="175" t="s">
        <v>131</v>
      </c>
      <c r="Y176" s="563" t="s">
        <v>78</v>
      </c>
      <c r="Z176" s="577"/>
      <c r="AA176" s="564"/>
      <c r="AB176" s="189"/>
      <c r="AC176" s="187" t="s">
        <v>131</v>
      </c>
      <c r="AD176" s="563" t="s">
        <v>77</v>
      </c>
      <c r="AE176" s="577"/>
      <c r="AF176" s="564"/>
    </row>
    <row r="177" spans="1:46" ht="19.5" thickBot="1" x14ac:dyDescent="0.3">
      <c r="A177" s="145" t="s">
        <v>121</v>
      </c>
      <c r="B177" s="453"/>
      <c r="C177" s="146" t="s">
        <v>68</v>
      </c>
      <c r="D177" s="146" t="s">
        <v>102</v>
      </c>
      <c r="E177" s="453"/>
      <c r="F177" s="146" t="s">
        <v>68</v>
      </c>
      <c r="G177" s="146" t="s">
        <v>122</v>
      </c>
      <c r="H177" s="453"/>
      <c r="I177" s="81" t="s">
        <v>60</v>
      </c>
      <c r="X177" s="115" t="s">
        <v>60</v>
      </c>
      <c r="Y177" s="160" t="s">
        <v>129</v>
      </c>
      <c r="Z177" s="207" t="s">
        <v>98</v>
      </c>
      <c r="AA177" s="196" t="s">
        <v>99</v>
      </c>
      <c r="AB177" s="190"/>
      <c r="AC177" s="197" t="s">
        <v>60</v>
      </c>
      <c r="AD177" s="167" t="s">
        <v>130</v>
      </c>
      <c r="AE177" s="167" t="s">
        <v>98</v>
      </c>
      <c r="AF177" s="63" t="s">
        <v>99</v>
      </c>
    </row>
    <row r="178" spans="1:46" ht="16.5" thickBot="1" x14ac:dyDescent="0.3">
      <c r="A178" s="4">
        <v>976.89855043531202</v>
      </c>
      <c r="B178" s="453"/>
      <c r="C178" s="4">
        <v>3.0709432403837446E-3</v>
      </c>
      <c r="D178" s="4">
        <v>52.579461784554319</v>
      </c>
      <c r="E178" s="453"/>
      <c r="F178" s="4">
        <v>3.0709432403837446E-3</v>
      </c>
      <c r="G178" s="4">
        <v>38.472776915527547</v>
      </c>
      <c r="H178" s="453"/>
      <c r="I178" s="67">
        <v>0.39583333333333331</v>
      </c>
      <c r="X178" s="209">
        <v>0.39583333333333331</v>
      </c>
      <c r="Y178" s="65">
        <v>36.5</v>
      </c>
      <c r="Z178" s="65">
        <v>16</v>
      </c>
      <c r="AA178" s="65">
        <v>13</v>
      </c>
      <c r="AB178" s="190"/>
      <c r="AC178" s="130">
        <v>0.39583333333333331</v>
      </c>
      <c r="AD178" s="65">
        <v>31</v>
      </c>
      <c r="AE178" s="65">
        <v>16</v>
      </c>
      <c r="AF178" s="114">
        <v>13</v>
      </c>
    </row>
    <row r="179" spans="1:46" ht="16.5" thickBot="1" x14ac:dyDescent="0.3">
      <c r="A179" s="4">
        <v>1000.1595234067793</v>
      </c>
      <c r="B179" s="453"/>
      <c r="C179" s="4">
        <v>2.9995215061106376E-3</v>
      </c>
      <c r="D179" s="4">
        <v>51.356607419023895</v>
      </c>
      <c r="E179" s="453"/>
      <c r="F179" s="4">
        <v>2.9995215061106376E-3</v>
      </c>
      <c r="G179" s="4">
        <v>37.578005428554064</v>
      </c>
      <c r="H179" s="453"/>
      <c r="I179" s="67">
        <v>0.4375</v>
      </c>
      <c r="K179" s="559"/>
      <c r="L179" s="559"/>
      <c r="M179" s="559"/>
      <c r="N179" s="559"/>
      <c r="O179" s="559"/>
      <c r="P179" s="559"/>
      <c r="Q179" s="559"/>
      <c r="R179" s="559"/>
      <c r="S179" s="559"/>
      <c r="T179" s="559"/>
      <c r="X179" s="209">
        <v>0.4375</v>
      </c>
      <c r="Y179" s="65">
        <v>37.5</v>
      </c>
      <c r="Z179" s="65">
        <v>17</v>
      </c>
      <c r="AA179" s="65">
        <v>14</v>
      </c>
      <c r="AB179" s="190"/>
      <c r="AC179" s="130">
        <v>0.4375</v>
      </c>
      <c r="AD179" s="65">
        <v>32</v>
      </c>
      <c r="AE179" s="65">
        <v>17</v>
      </c>
      <c r="AF179" s="114">
        <v>14</v>
      </c>
    </row>
    <row r="180" spans="1:46" ht="16.5" thickBot="1" x14ac:dyDescent="0.3">
      <c r="A180" s="4">
        <v>1007.2365612180959</v>
      </c>
      <c r="B180" s="453"/>
      <c r="C180" s="4">
        <v>3.9712617214397207E-3</v>
      </c>
      <c r="D180" s="4">
        <v>49.254447177734846</v>
      </c>
      <c r="E180" s="453"/>
      <c r="F180" s="4">
        <v>3.9712617214397207E-3</v>
      </c>
      <c r="G180" s="4">
        <v>34.826376792337769</v>
      </c>
      <c r="H180" s="453"/>
      <c r="I180" s="67">
        <v>0.47916666666666669</v>
      </c>
      <c r="K180" s="561"/>
      <c r="L180" s="561"/>
      <c r="M180" s="561"/>
      <c r="N180" s="561"/>
      <c r="O180" s="561"/>
      <c r="P180" s="561"/>
      <c r="Q180" s="561"/>
      <c r="R180" s="561"/>
      <c r="S180" s="561"/>
      <c r="T180" s="561"/>
      <c r="X180" s="209">
        <v>0.47916666666666669</v>
      </c>
      <c r="Y180" s="65">
        <v>38.799999999999997</v>
      </c>
      <c r="Z180" s="65">
        <v>19</v>
      </c>
      <c r="AA180" s="65">
        <v>15</v>
      </c>
      <c r="AB180" s="190"/>
      <c r="AC180" s="130">
        <v>0.47916666666666669</v>
      </c>
      <c r="AD180" s="65">
        <v>33</v>
      </c>
      <c r="AE180" s="65">
        <v>19</v>
      </c>
      <c r="AF180" s="114">
        <v>15</v>
      </c>
    </row>
    <row r="181" spans="1:46" ht="16.5" thickBot="1" x14ac:dyDescent="0.3">
      <c r="A181" s="4">
        <v>999.9931374763861</v>
      </c>
      <c r="B181" s="453"/>
      <c r="C181" s="4">
        <v>4.5000308815681877E-3</v>
      </c>
      <c r="D181" s="4">
        <v>48.85953529971475</v>
      </c>
      <c r="E181" s="453"/>
      <c r="F181" s="4">
        <v>4.5000308815681877E-3</v>
      </c>
      <c r="G181" s="4">
        <v>33.825832130571754</v>
      </c>
      <c r="H181" s="453"/>
      <c r="I181" s="67">
        <v>0.52083333333333337</v>
      </c>
      <c r="K181" s="582"/>
      <c r="L181" s="583"/>
      <c r="M181" s="583"/>
      <c r="N181" s="583"/>
      <c r="O181" s="583"/>
      <c r="P181" s="583"/>
      <c r="Q181" s="583"/>
      <c r="R181" s="583"/>
      <c r="S181" s="583"/>
      <c r="T181" s="583"/>
      <c r="X181" s="211">
        <v>0.52083333333333337</v>
      </c>
      <c r="Y181" s="65">
        <v>41</v>
      </c>
      <c r="Z181" s="65">
        <v>21.5</v>
      </c>
      <c r="AA181" s="65">
        <v>17</v>
      </c>
      <c r="AB181" s="190"/>
      <c r="AC181" s="109">
        <v>0.52083333333333337</v>
      </c>
      <c r="AD181" s="65">
        <v>35</v>
      </c>
      <c r="AE181" s="65">
        <v>21.5</v>
      </c>
      <c r="AF181" s="114">
        <v>17</v>
      </c>
    </row>
    <row r="182" spans="1:46" ht="16.5" thickBot="1" x14ac:dyDescent="0.3">
      <c r="A182" s="4">
        <v>976.52051008340652</v>
      </c>
      <c r="B182" s="453"/>
      <c r="C182" s="4">
        <v>4.8130069481065619E-3</v>
      </c>
      <c r="D182" s="4">
        <v>50.03397214445279</v>
      </c>
      <c r="E182" s="453"/>
      <c r="F182" s="4">
        <v>4.8130069481065619E-3</v>
      </c>
      <c r="G182" s="4">
        <v>34.895488264849128</v>
      </c>
      <c r="H182" s="453"/>
      <c r="I182" s="67">
        <v>0.5625</v>
      </c>
      <c r="X182" s="210">
        <v>0.5625</v>
      </c>
      <c r="Y182" s="65">
        <v>40.5</v>
      </c>
      <c r="Z182" s="65">
        <v>21</v>
      </c>
      <c r="AA182" s="65">
        <v>16.3</v>
      </c>
      <c r="AB182" s="190"/>
      <c r="AC182" s="108">
        <v>0.5625</v>
      </c>
      <c r="AD182" s="65">
        <v>34.6</v>
      </c>
      <c r="AE182" s="65">
        <v>21</v>
      </c>
      <c r="AF182" s="114">
        <v>16.3</v>
      </c>
    </row>
    <row r="183" spans="1:46" ht="16.5" thickBot="1" x14ac:dyDescent="0.3">
      <c r="A183" s="4">
        <v>929.58628434224499</v>
      </c>
      <c r="B183" s="453"/>
      <c r="C183" s="4">
        <v>4.948437899183142E-3</v>
      </c>
      <c r="D183" s="4">
        <v>52.290616609510764</v>
      </c>
      <c r="E183" s="453"/>
      <c r="F183" s="4">
        <v>4.948437899183142E-3</v>
      </c>
      <c r="G183" s="4">
        <v>36.11826095708475</v>
      </c>
      <c r="H183" s="453"/>
      <c r="I183" s="67">
        <v>0.60416666666666596</v>
      </c>
      <c r="X183" s="210">
        <v>0.60416666666666596</v>
      </c>
      <c r="Y183" s="65">
        <v>40</v>
      </c>
      <c r="Z183" s="65">
        <v>20.6</v>
      </c>
      <c r="AA183" s="65">
        <v>16</v>
      </c>
      <c r="AB183" s="190"/>
      <c r="AC183" s="108">
        <v>0.60416666666666596</v>
      </c>
      <c r="AD183" s="65">
        <v>34</v>
      </c>
      <c r="AE183" s="65">
        <v>20.6</v>
      </c>
      <c r="AF183" s="114">
        <v>16</v>
      </c>
    </row>
    <row r="184" spans="1:46" ht="16.5" thickBot="1" x14ac:dyDescent="0.3">
      <c r="A184" s="4">
        <v>838.81589732319719</v>
      </c>
      <c r="B184" s="453"/>
      <c r="C184" s="4">
        <v>5.4839208635403484E-3</v>
      </c>
      <c r="D184" s="4">
        <v>57.650409528859406</v>
      </c>
      <c r="E184" s="453"/>
      <c r="F184" s="4">
        <v>5.4839208635403484E-3</v>
      </c>
      <c r="G184" s="4">
        <v>40.325415991689226</v>
      </c>
      <c r="H184" s="453"/>
      <c r="I184" s="67">
        <v>0.64583333333333304</v>
      </c>
      <c r="X184" s="210">
        <v>0.64583333333333304</v>
      </c>
      <c r="Y184" s="68">
        <v>39.5</v>
      </c>
      <c r="Z184" s="68">
        <v>20.2</v>
      </c>
      <c r="AA184" s="68">
        <v>15.6</v>
      </c>
      <c r="AB184" s="190"/>
      <c r="AC184" s="108">
        <v>0.64583333333333304</v>
      </c>
      <c r="AD184" s="68">
        <v>33.700000000000003</v>
      </c>
      <c r="AE184" s="68">
        <v>20.2</v>
      </c>
      <c r="AF184" s="119">
        <v>15.6</v>
      </c>
    </row>
    <row r="185" spans="1:46" ht="16.5" thickBot="1" x14ac:dyDescent="0.3">
      <c r="A185" s="4">
        <v>759.62094882442364</v>
      </c>
      <c r="B185" s="453"/>
      <c r="C185" s="4">
        <v>6.0556518446718468E-3</v>
      </c>
      <c r="D185" s="4">
        <v>63.660803555823655</v>
      </c>
      <c r="E185" s="453"/>
      <c r="F185" s="4">
        <v>6.0556518446718468E-3</v>
      </c>
      <c r="G185" s="4">
        <v>44.529577616767838</v>
      </c>
      <c r="H185" s="453"/>
      <c r="I185" s="71">
        <v>0.66666666666666663</v>
      </c>
      <c r="X185" s="210">
        <v>0.66666666666666663</v>
      </c>
      <c r="Y185" s="212">
        <v>39</v>
      </c>
      <c r="Z185" s="214">
        <v>19.7</v>
      </c>
      <c r="AA185" s="213">
        <v>15.1</v>
      </c>
      <c r="AB185" s="190"/>
      <c r="AC185" s="108">
        <v>0.66666666666666663</v>
      </c>
      <c r="AD185" s="79">
        <v>33.200000000000003</v>
      </c>
      <c r="AE185" s="79">
        <v>19.7</v>
      </c>
      <c r="AF185" s="80">
        <v>15.1</v>
      </c>
    </row>
    <row r="186" spans="1:46" ht="15.75" thickBot="1" x14ac:dyDescent="0.3">
      <c r="A186" s="158"/>
      <c r="B186" s="155"/>
      <c r="C186" s="157"/>
      <c r="D186" s="157"/>
      <c r="E186" s="155"/>
      <c r="F186" s="157"/>
      <c r="G186" s="157"/>
      <c r="H186" s="155"/>
      <c r="I186" s="459"/>
      <c r="X186" s="255"/>
      <c r="Y186" s="256"/>
      <c r="Z186" s="256"/>
      <c r="AA186" s="256"/>
      <c r="AB186" s="256"/>
      <c r="AC186" s="256"/>
      <c r="AD186" s="256"/>
      <c r="AE186" s="256"/>
      <c r="AF186" s="257"/>
      <c r="AI186" s="570" t="s">
        <v>339</v>
      </c>
      <c r="AJ186" s="570"/>
      <c r="AK186" s="570"/>
      <c r="AL186" s="570"/>
      <c r="AM186" s="570"/>
      <c r="AN186" s="570"/>
      <c r="AO186" s="570"/>
      <c r="AP186" s="570"/>
      <c r="AQ186" s="570"/>
      <c r="AR186" s="570"/>
      <c r="AS186" s="570"/>
      <c r="AT186" s="570"/>
    </row>
    <row r="187" spans="1:46" x14ac:dyDescent="0.25">
      <c r="L187" s="573" t="s">
        <v>341</v>
      </c>
      <c r="M187" s="573"/>
      <c r="N187" s="573"/>
      <c r="O187" s="573"/>
      <c r="P187" s="573"/>
      <c r="Q187" s="573"/>
      <c r="R187" s="573"/>
      <c r="S187" s="573"/>
      <c r="T187" s="573"/>
      <c r="U187" s="573"/>
      <c r="V187" s="573"/>
      <c r="AI187" s="570" t="s">
        <v>303</v>
      </c>
      <c r="AJ187" s="570"/>
      <c r="AK187" s="570"/>
      <c r="AL187" s="570"/>
      <c r="AM187" s="570"/>
      <c r="AN187" s="570"/>
      <c r="AO187" s="570"/>
      <c r="AP187" s="570"/>
      <c r="AQ187" s="570"/>
      <c r="AR187" s="570"/>
      <c r="AS187" s="570"/>
      <c r="AT187" s="570"/>
    </row>
    <row r="188" spans="1:46" ht="13.5" customHeight="1" x14ac:dyDescent="0.25">
      <c r="L188" s="573" t="s">
        <v>343</v>
      </c>
      <c r="M188" s="573"/>
      <c r="N188" s="573"/>
      <c r="O188" s="573"/>
      <c r="P188" s="573"/>
      <c r="Q188" s="573"/>
      <c r="R188" s="573"/>
      <c r="S188" s="573"/>
      <c r="T188" s="573"/>
      <c r="U188" s="573"/>
      <c r="V188" s="573"/>
      <c r="AI188" s="571" t="s">
        <v>340</v>
      </c>
      <c r="AJ188" s="571"/>
      <c r="AK188" s="571"/>
      <c r="AL188" s="571"/>
      <c r="AM188" s="571"/>
      <c r="AN188" s="571"/>
      <c r="AO188" s="571"/>
      <c r="AP188" s="571"/>
      <c r="AQ188" s="571"/>
      <c r="AR188" s="571"/>
      <c r="AS188" s="571"/>
      <c r="AT188" s="571"/>
    </row>
    <row r="189" spans="1:46" x14ac:dyDescent="0.25">
      <c r="A189" s="476" t="s">
        <v>280</v>
      </c>
      <c r="B189" s="476"/>
      <c r="C189" s="476"/>
      <c r="D189" s="476"/>
      <c r="E189" s="476"/>
      <c r="F189" s="476"/>
      <c r="G189" s="476"/>
      <c r="H189" s="476"/>
      <c r="I189" s="476"/>
      <c r="W189" s="572" t="s">
        <v>295</v>
      </c>
      <c r="X189" s="572"/>
      <c r="Y189" s="572"/>
      <c r="Z189" s="572"/>
      <c r="AA189" s="572"/>
      <c r="AB189" s="572"/>
      <c r="AC189" s="572"/>
      <c r="AD189" s="572"/>
      <c r="AE189" s="572"/>
      <c r="AF189" s="572"/>
      <c r="AG189" s="572"/>
      <c r="AH189" s="572"/>
    </row>
    <row r="190" spans="1:46" ht="15.75" thickBot="1" x14ac:dyDescent="0.3">
      <c r="A190" s="581" t="s">
        <v>169</v>
      </c>
      <c r="B190" s="581"/>
      <c r="C190" s="581"/>
      <c r="D190" s="581"/>
      <c r="E190" s="581"/>
      <c r="F190" s="581"/>
      <c r="G190" s="581"/>
      <c r="H190" s="581"/>
      <c r="I190" s="581"/>
      <c r="W190" s="569" t="s">
        <v>277</v>
      </c>
      <c r="X190" s="569"/>
      <c r="Y190" s="569"/>
      <c r="Z190" s="569"/>
      <c r="AA190" s="569"/>
      <c r="AB190" s="569"/>
      <c r="AC190" s="569"/>
      <c r="AD190" s="569"/>
      <c r="AE190" s="569"/>
      <c r="AF190" s="569"/>
      <c r="AG190" s="569"/>
      <c r="AH190" s="569"/>
    </row>
    <row r="191" spans="1:46" ht="15.75" thickBot="1" x14ac:dyDescent="0.3">
      <c r="A191" s="566" t="s">
        <v>70</v>
      </c>
      <c r="B191" s="567"/>
      <c r="C191" s="567"/>
      <c r="D191" s="567"/>
      <c r="E191" s="567"/>
      <c r="F191" s="567"/>
      <c r="G191" s="567"/>
      <c r="H191" s="567"/>
      <c r="I191" s="568"/>
      <c r="X191" s="249" t="s">
        <v>70</v>
      </c>
      <c r="Y191" s="250"/>
      <c r="Z191" s="250"/>
      <c r="AA191" s="250"/>
      <c r="AB191" s="250"/>
      <c r="AC191" s="250"/>
      <c r="AD191" s="250"/>
      <c r="AE191" s="250"/>
      <c r="AF191" s="251"/>
    </row>
    <row r="192" spans="1:46" ht="15.75" thickBot="1" x14ac:dyDescent="0.3">
      <c r="A192" s="143" t="s">
        <v>120</v>
      </c>
      <c r="B192" s="144"/>
      <c r="C192" s="563" t="s">
        <v>78</v>
      </c>
      <c r="D192" s="564"/>
      <c r="E192" s="144"/>
      <c r="F192" s="563" t="s">
        <v>77</v>
      </c>
      <c r="G192" s="564"/>
      <c r="H192" s="144"/>
      <c r="I192" s="154" t="s">
        <v>125</v>
      </c>
      <c r="X192" s="175" t="s">
        <v>131</v>
      </c>
      <c r="Y192" s="563" t="s">
        <v>78</v>
      </c>
      <c r="Z192" s="577"/>
      <c r="AA192" s="564"/>
      <c r="AB192" s="189"/>
      <c r="AC192" s="187" t="s">
        <v>131</v>
      </c>
      <c r="AD192" s="252" t="s">
        <v>77</v>
      </c>
      <c r="AE192" s="253"/>
      <c r="AF192" s="254"/>
    </row>
    <row r="193" spans="1:46" ht="19.5" thickBot="1" x14ac:dyDescent="0.3">
      <c r="A193" s="145" t="s">
        <v>121</v>
      </c>
      <c r="B193" s="144"/>
      <c r="C193" s="146" t="s">
        <v>68</v>
      </c>
      <c r="D193" s="146" t="s">
        <v>102</v>
      </c>
      <c r="E193" s="144"/>
      <c r="F193" s="146" t="s">
        <v>68</v>
      </c>
      <c r="G193" s="146" t="s">
        <v>122</v>
      </c>
      <c r="H193" s="144"/>
      <c r="I193" s="81" t="s">
        <v>60</v>
      </c>
      <c r="X193" s="115" t="s">
        <v>60</v>
      </c>
      <c r="Y193" s="160" t="s">
        <v>129</v>
      </c>
      <c r="Z193" s="207" t="s">
        <v>98</v>
      </c>
      <c r="AA193" s="196" t="s">
        <v>99</v>
      </c>
      <c r="AB193" s="190"/>
      <c r="AC193" s="197" t="s">
        <v>60</v>
      </c>
      <c r="AD193" s="167" t="s">
        <v>130</v>
      </c>
      <c r="AE193" s="167" t="s">
        <v>98</v>
      </c>
      <c r="AF193" s="63" t="s">
        <v>99</v>
      </c>
    </row>
    <row r="194" spans="1:46" ht="16.5" thickBot="1" x14ac:dyDescent="0.3">
      <c r="A194" s="4">
        <v>976.64194509745778</v>
      </c>
      <c r="B194" s="144"/>
      <c r="C194" s="4">
        <v>1.5358750538308253E-3</v>
      </c>
      <c r="D194" s="4">
        <v>53.87603948829922</v>
      </c>
      <c r="E194" s="144"/>
      <c r="F194" s="4">
        <v>1.5358750538308253E-3</v>
      </c>
      <c r="G194" s="4">
        <v>43.61393672862318</v>
      </c>
      <c r="H194" s="144"/>
      <c r="I194" s="67">
        <v>0.39583333333333331</v>
      </c>
      <c r="X194" s="209">
        <v>0.39583333333333331</v>
      </c>
      <c r="Y194" s="65">
        <v>37</v>
      </c>
      <c r="Z194" s="65">
        <v>16</v>
      </c>
      <c r="AA194" s="65">
        <v>14.5</v>
      </c>
      <c r="AB194" s="190"/>
      <c r="AC194" s="130">
        <v>0.39583333333333331</v>
      </c>
      <c r="AD194" s="65">
        <v>33</v>
      </c>
      <c r="AE194" s="65">
        <v>16</v>
      </c>
      <c r="AF194" s="182">
        <v>14.5</v>
      </c>
    </row>
    <row r="195" spans="1:46" ht="16.5" thickBot="1" x14ac:dyDescent="0.3">
      <c r="A195" s="4">
        <v>1000.4843985622724</v>
      </c>
      <c r="B195" s="144"/>
      <c r="C195" s="4">
        <v>1.4992737539491342E-3</v>
      </c>
      <c r="D195" s="4">
        <v>51.339931011231002</v>
      </c>
      <c r="E195" s="144"/>
      <c r="F195" s="4">
        <v>1.4992737539491342E-3</v>
      </c>
      <c r="G195" s="4">
        <v>46.331157254037727</v>
      </c>
      <c r="H195" s="144"/>
      <c r="I195" s="67">
        <v>0.4375</v>
      </c>
      <c r="K195" s="444"/>
      <c r="L195" s="444"/>
      <c r="M195" s="444"/>
      <c r="N195" s="444"/>
      <c r="O195" s="444"/>
      <c r="P195" s="444"/>
      <c r="Q195" s="444"/>
      <c r="R195" s="444"/>
      <c r="S195" s="444"/>
      <c r="T195" s="444"/>
      <c r="X195" s="209">
        <v>0.4375</v>
      </c>
      <c r="Y195" s="65">
        <v>38</v>
      </c>
      <c r="Z195" s="65">
        <v>17.5</v>
      </c>
      <c r="AA195" s="65">
        <v>16</v>
      </c>
      <c r="AB195" s="190"/>
      <c r="AC195" s="130">
        <v>0.4375</v>
      </c>
      <c r="AD195" s="65">
        <v>36</v>
      </c>
      <c r="AE195" s="65">
        <v>17.5</v>
      </c>
      <c r="AF195" s="166">
        <v>16</v>
      </c>
    </row>
    <row r="196" spans="1:46" ht="16.5" thickBot="1" x14ac:dyDescent="0.3">
      <c r="A196" s="4">
        <v>1008.0522931935062</v>
      </c>
      <c r="B196" s="144"/>
      <c r="C196" s="4">
        <v>1.6864204481043391E-3</v>
      </c>
      <c r="D196" s="4">
        <v>52.942967701532929</v>
      </c>
      <c r="E196" s="144"/>
      <c r="F196" s="4">
        <v>1.6864204481043391E-3</v>
      </c>
      <c r="G196" s="4">
        <v>49.214589694382724</v>
      </c>
      <c r="H196" s="144"/>
      <c r="I196" s="67">
        <v>0.47916666666666669</v>
      </c>
      <c r="K196" s="288"/>
      <c r="L196" s="288"/>
      <c r="M196" s="288"/>
      <c r="N196" s="288"/>
      <c r="O196" s="288"/>
      <c r="P196" s="288"/>
      <c r="Q196" s="288"/>
      <c r="R196" s="288"/>
      <c r="S196" s="288"/>
      <c r="T196" s="288"/>
      <c r="X196" s="209">
        <v>0.47916666666666669</v>
      </c>
      <c r="Y196" s="65">
        <v>40</v>
      </c>
      <c r="Z196" s="65">
        <v>18.7</v>
      </c>
      <c r="AA196" s="65">
        <v>17</v>
      </c>
      <c r="AB196" s="190"/>
      <c r="AC196" s="130">
        <v>0.47916666666666669</v>
      </c>
      <c r="AD196" s="65">
        <v>38.5</v>
      </c>
      <c r="AE196" s="65">
        <v>18.7</v>
      </c>
      <c r="AF196" s="166">
        <v>17</v>
      </c>
    </row>
    <row r="197" spans="1:46" ht="16.5" thickBot="1" x14ac:dyDescent="0.3">
      <c r="A197" s="4">
        <v>1001.3415127647895</v>
      </c>
      <c r="B197" s="144"/>
      <c r="C197" s="4">
        <v>1.9973205689613619E-3</v>
      </c>
      <c r="D197" s="4">
        <v>55.049350593485457</v>
      </c>
      <c r="E197" s="144"/>
      <c r="F197" s="4">
        <v>1.9973205689613619E-3</v>
      </c>
      <c r="G197" s="4">
        <v>50.044864175895874</v>
      </c>
      <c r="H197" s="144"/>
      <c r="I197" s="67">
        <v>0.52083333333333337</v>
      </c>
      <c r="K197" s="289"/>
      <c r="L197" s="290"/>
      <c r="M197" s="290"/>
      <c r="N197" s="290"/>
      <c r="O197" s="290"/>
      <c r="P197" s="290"/>
      <c r="Q197" s="290"/>
      <c r="R197" s="290"/>
      <c r="S197" s="290"/>
      <c r="T197" s="290"/>
      <c r="X197" s="211">
        <v>0.52083333333333337</v>
      </c>
      <c r="Y197" s="65">
        <v>42</v>
      </c>
      <c r="Z197" s="65">
        <v>20</v>
      </c>
      <c r="AA197" s="65">
        <v>18</v>
      </c>
      <c r="AB197" s="190"/>
      <c r="AC197" s="109">
        <v>0.52083333333333337</v>
      </c>
      <c r="AD197" s="65">
        <v>40</v>
      </c>
      <c r="AE197" s="65">
        <v>20</v>
      </c>
      <c r="AF197" s="166">
        <v>18</v>
      </c>
    </row>
    <row r="198" spans="1:46" ht="16.5" thickBot="1" x14ac:dyDescent="0.3">
      <c r="A198" s="4">
        <v>978.59000973000707</v>
      </c>
      <c r="B198" s="144"/>
      <c r="C198" s="4">
        <v>2.7590716982129515E-3</v>
      </c>
      <c r="D198" s="4">
        <v>55.048998522744817</v>
      </c>
      <c r="E198" s="144"/>
      <c r="F198" s="4">
        <v>2.7590716982129515E-3</v>
      </c>
      <c r="G198" s="4">
        <v>49.416077743673256</v>
      </c>
      <c r="H198" s="144"/>
      <c r="I198" s="67">
        <v>0.5625</v>
      </c>
      <c r="X198" s="210">
        <v>0.5625</v>
      </c>
      <c r="Y198" s="65">
        <v>41.7</v>
      </c>
      <c r="Z198" s="65">
        <v>20.2</v>
      </c>
      <c r="AA198" s="65">
        <v>17.5</v>
      </c>
      <c r="AB198" s="190"/>
      <c r="AC198" s="108">
        <v>0.5625</v>
      </c>
      <c r="AD198" s="65">
        <v>39.5</v>
      </c>
      <c r="AE198" s="65">
        <v>20.2</v>
      </c>
      <c r="AF198" s="166">
        <v>17.5</v>
      </c>
    </row>
    <row r="199" spans="1:46" ht="16.5" thickBot="1" x14ac:dyDescent="0.3">
      <c r="A199" s="4">
        <v>932.85416674254566</v>
      </c>
      <c r="B199" s="144"/>
      <c r="C199" s="4">
        <v>3.2159367529822664E-3</v>
      </c>
      <c r="D199" s="4">
        <v>56.942147973124733</v>
      </c>
      <c r="E199" s="144"/>
      <c r="F199" s="4">
        <v>3.2159367529822664E-3</v>
      </c>
      <c r="G199" s="4">
        <v>51.033057145724989</v>
      </c>
      <c r="H199" s="144"/>
      <c r="I199" s="67">
        <v>0.60416666666666596</v>
      </c>
      <c r="X199" s="210">
        <v>0.60416666666666596</v>
      </c>
      <c r="Y199" s="65">
        <v>41.2</v>
      </c>
      <c r="Z199" s="65">
        <v>20</v>
      </c>
      <c r="AA199" s="65">
        <v>17</v>
      </c>
      <c r="AB199" s="190"/>
      <c r="AC199" s="108">
        <v>0.60416666666666596</v>
      </c>
      <c r="AD199" s="65">
        <v>39</v>
      </c>
      <c r="AE199" s="65">
        <v>20</v>
      </c>
      <c r="AF199" s="166">
        <v>17</v>
      </c>
    </row>
    <row r="200" spans="1:46" ht="16.5" thickBot="1" x14ac:dyDescent="0.3">
      <c r="A200" s="4">
        <v>844.62357172266445</v>
      </c>
      <c r="B200" s="144"/>
      <c r="C200" s="4">
        <v>3.4334822009350991E-3</v>
      </c>
      <c r="D200" s="4">
        <v>62.890406778088071</v>
      </c>
      <c r="E200" s="144"/>
      <c r="F200" s="4">
        <v>3.4334822009350991E-3</v>
      </c>
      <c r="G200" s="4">
        <v>56.364043810550612</v>
      </c>
      <c r="H200" s="144"/>
      <c r="I200" s="67">
        <v>0.64583333333333304</v>
      </c>
      <c r="X200" s="210">
        <v>0.64583333333333304</v>
      </c>
      <c r="Y200" s="68">
        <v>40.700000000000003</v>
      </c>
      <c r="Z200" s="68">
        <v>19.5</v>
      </c>
      <c r="AA200" s="68">
        <v>16.600000000000001</v>
      </c>
      <c r="AB200" s="190"/>
      <c r="AC200" s="108">
        <v>0.64583333333333304</v>
      </c>
      <c r="AD200" s="68">
        <v>38.5</v>
      </c>
      <c r="AE200" s="68">
        <v>19.5</v>
      </c>
      <c r="AF200" s="121">
        <v>16.600000000000001</v>
      </c>
    </row>
    <row r="201" spans="1:46" ht="16.5" thickBot="1" x14ac:dyDescent="0.3">
      <c r="A201" s="4">
        <v>768.1155824291086</v>
      </c>
      <c r="B201" s="144"/>
      <c r="C201" s="4">
        <v>3.6452847254383361E-3</v>
      </c>
      <c r="D201" s="4">
        <v>68.828391467867846</v>
      </c>
      <c r="E201" s="144"/>
      <c r="F201" s="4">
        <v>3.6452847254383361E-3</v>
      </c>
      <c r="G201" s="4">
        <v>61.978172411824119</v>
      </c>
      <c r="H201" s="144"/>
      <c r="I201" s="71">
        <v>0.66666666666666663</v>
      </c>
      <c r="X201" s="210">
        <v>0.66666666666666663</v>
      </c>
      <c r="Y201" s="212">
        <v>40.1</v>
      </c>
      <c r="Z201" s="214">
        <v>19</v>
      </c>
      <c r="AA201" s="213">
        <v>16.2</v>
      </c>
      <c r="AB201" s="190"/>
      <c r="AC201" s="108">
        <v>0.66666666666666663</v>
      </c>
      <c r="AD201" s="79">
        <v>38</v>
      </c>
      <c r="AE201" s="79">
        <v>19</v>
      </c>
      <c r="AF201" s="79">
        <v>16.2</v>
      </c>
      <c r="AI201" s="570" t="s">
        <v>347</v>
      </c>
      <c r="AJ201" s="570"/>
      <c r="AK201" s="570"/>
      <c r="AL201" s="570"/>
      <c r="AM201" s="570"/>
      <c r="AN201" s="570"/>
      <c r="AO201" s="570"/>
      <c r="AP201" s="570"/>
      <c r="AQ201" s="570"/>
      <c r="AR201" s="570"/>
      <c r="AS201" s="570"/>
      <c r="AT201" s="570"/>
    </row>
    <row r="202" spans="1:46" ht="15.75" thickBot="1" x14ac:dyDescent="0.3">
      <c r="A202" s="158"/>
      <c r="B202" s="155"/>
      <c r="C202" s="157"/>
      <c r="D202" s="157"/>
      <c r="E202" s="155"/>
      <c r="F202" s="157"/>
      <c r="G202" s="157"/>
      <c r="H202" s="155"/>
      <c r="I202" s="459"/>
      <c r="L202" s="573" t="s">
        <v>344</v>
      </c>
      <c r="M202" s="573"/>
      <c r="N202" s="573"/>
      <c r="O202" s="573"/>
      <c r="P202" s="573"/>
      <c r="Q202" s="573"/>
      <c r="R202" s="573"/>
      <c r="S202" s="573"/>
      <c r="T202" s="573"/>
      <c r="U202" s="573"/>
      <c r="V202" s="573"/>
      <c r="X202" s="255"/>
      <c r="Y202" s="256"/>
      <c r="Z202" s="256"/>
      <c r="AA202" s="256"/>
      <c r="AB202" s="256"/>
      <c r="AC202" s="256"/>
      <c r="AD202" s="256"/>
      <c r="AE202" s="256"/>
      <c r="AF202" s="257"/>
      <c r="AI202" s="570" t="s">
        <v>303</v>
      </c>
      <c r="AJ202" s="570"/>
      <c r="AK202" s="570"/>
      <c r="AL202" s="570"/>
      <c r="AM202" s="570"/>
      <c r="AN202" s="570"/>
      <c r="AO202" s="570"/>
      <c r="AP202" s="570"/>
      <c r="AQ202" s="570"/>
      <c r="AR202" s="570"/>
      <c r="AS202" s="570"/>
      <c r="AT202" s="570"/>
    </row>
    <row r="203" spans="1:46" x14ac:dyDescent="0.25">
      <c r="L203" s="573" t="s">
        <v>342</v>
      </c>
      <c r="M203" s="573"/>
      <c r="N203" s="573"/>
      <c r="O203" s="573"/>
      <c r="P203" s="573"/>
      <c r="Q203" s="573"/>
      <c r="R203" s="573"/>
      <c r="S203" s="573"/>
      <c r="T203" s="573"/>
      <c r="U203" s="573"/>
      <c r="V203" s="573"/>
      <c r="AI203" s="571" t="s">
        <v>348</v>
      </c>
      <c r="AJ203" s="571"/>
      <c r="AK203" s="571"/>
      <c r="AL203" s="571"/>
      <c r="AM203" s="571"/>
      <c r="AN203" s="571"/>
      <c r="AO203" s="571"/>
      <c r="AP203" s="571"/>
      <c r="AQ203" s="571"/>
      <c r="AR203" s="571"/>
      <c r="AS203" s="571"/>
      <c r="AT203" s="571"/>
    </row>
    <row r="208" spans="1:46" x14ac:dyDescent="0.25">
      <c r="A208" s="476" t="s">
        <v>281</v>
      </c>
      <c r="B208" s="476"/>
      <c r="C208" s="476"/>
      <c r="D208" s="476"/>
      <c r="E208" s="476"/>
      <c r="F208" s="476"/>
      <c r="G208" s="476"/>
      <c r="H208" s="476"/>
      <c r="I208" s="476"/>
      <c r="W208" s="572" t="s">
        <v>296</v>
      </c>
      <c r="X208" s="572"/>
      <c r="Y208" s="572"/>
      <c r="Z208" s="572"/>
      <c r="AA208" s="572"/>
      <c r="AB208" s="572"/>
      <c r="AC208" s="572"/>
      <c r="AD208" s="572"/>
      <c r="AE208" s="572"/>
      <c r="AF208" s="572"/>
      <c r="AG208" s="572"/>
      <c r="AH208" s="572"/>
    </row>
    <row r="209" spans="1:46" ht="15.75" thickBot="1" x14ac:dyDescent="0.3">
      <c r="A209" s="565" t="s">
        <v>169</v>
      </c>
      <c r="B209" s="565"/>
      <c r="C209" s="565"/>
      <c r="D209" s="565"/>
      <c r="E209" s="565"/>
      <c r="F209" s="565"/>
      <c r="G209" s="565"/>
      <c r="H209" s="565"/>
      <c r="I209" s="565"/>
      <c r="W209" s="569" t="s">
        <v>277</v>
      </c>
      <c r="X209" s="569"/>
      <c r="Y209" s="569"/>
      <c r="Z209" s="569"/>
      <c r="AA209" s="569"/>
      <c r="AB209" s="569"/>
      <c r="AC209" s="569"/>
      <c r="AD209" s="569"/>
      <c r="AE209" s="569"/>
      <c r="AF209" s="569"/>
      <c r="AG209" s="569"/>
      <c r="AH209" s="569"/>
    </row>
    <row r="210" spans="1:46" ht="15.75" thickBot="1" x14ac:dyDescent="0.3">
      <c r="A210" s="566" t="s">
        <v>71</v>
      </c>
      <c r="B210" s="567"/>
      <c r="C210" s="567"/>
      <c r="D210" s="567"/>
      <c r="E210" s="567"/>
      <c r="F210" s="567"/>
      <c r="G210" s="567"/>
      <c r="H210" s="567"/>
      <c r="I210" s="568"/>
      <c r="K210" s="559"/>
      <c r="L210" s="559"/>
      <c r="M210" s="559"/>
      <c r="N210" s="559"/>
      <c r="O210" s="559"/>
      <c r="P210" s="559"/>
      <c r="Q210" s="559"/>
      <c r="R210" s="559"/>
      <c r="S210" s="559"/>
      <c r="T210" s="559"/>
      <c r="X210" s="425" t="s">
        <v>71</v>
      </c>
      <c r="Y210" s="426"/>
      <c r="Z210" s="426"/>
      <c r="AA210" s="426"/>
      <c r="AB210" s="426"/>
      <c r="AC210" s="426"/>
      <c r="AD210" s="426"/>
      <c r="AE210" s="426"/>
      <c r="AF210" s="427"/>
    </row>
    <row r="211" spans="1:46" ht="15.75" thickBot="1" x14ac:dyDescent="0.3">
      <c r="A211" s="143" t="s">
        <v>120</v>
      </c>
      <c r="B211" s="453"/>
      <c r="C211" s="563" t="s">
        <v>78</v>
      </c>
      <c r="D211" s="564"/>
      <c r="E211" s="453"/>
      <c r="F211" s="474" t="s">
        <v>77</v>
      </c>
      <c r="G211" s="475"/>
      <c r="H211" s="453"/>
      <c r="I211" s="154" t="s">
        <v>125</v>
      </c>
      <c r="K211" s="561"/>
      <c r="L211" s="561"/>
      <c r="M211" s="561"/>
      <c r="N211" s="561"/>
      <c r="O211" s="561"/>
      <c r="P211" s="561"/>
      <c r="Q211" s="561"/>
      <c r="R211" s="561"/>
      <c r="S211" s="561"/>
      <c r="T211" s="561"/>
      <c r="X211" s="175" t="s">
        <v>131</v>
      </c>
      <c r="Y211" s="428" t="s">
        <v>78</v>
      </c>
      <c r="Z211" s="429"/>
      <c r="AA211" s="430"/>
      <c r="AB211" s="189"/>
      <c r="AC211" s="187" t="s">
        <v>131</v>
      </c>
      <c r="AD211" s="428" t="s">
        <v>77</v>
      </c>
      <c r="AE211" s="429"/>
      <c r="AF211" s="430"/>
    </row>
    <row r="212" spans="1:46" ht="19.5" thickBot="1" x14ac:dyDescent="0.3">
      <c r="A212" s="145" t="s">
        <v>121</v>
      </c>
      <c r="B212" s="453"/>
      <c r="C212" s="146" t="s">
        <v>68</v>
      </c>
      <c r="D212" s="146" t="s">
        <v>102</v>
      </c>
      <c r="E212" s="453"/>
      <c r="F212" s="146" t="s">
        <v>68</v>
      </c>
      <c r="G212" s="146" t="s">
        <v>122</v>
      </c>
      <c r="H212" s="453"/>
      <c r="I212" s="81" t="s">
        <v>60</v>
      </c>
      <c r="K212" s="582"/>
      <c r="L212" s="583"/>
      <c r="M212" s="583"/>
      <c r="N212" s="583"/>
      <c r="O212" s="583"/>
      <c r="P212" s="583"/>
      <c r="Q212" s="583"/>
      <c r="R212" s="583"/>
      <c r="S212" s="583"/>
      <c r="T212" s="583"/>
      <c r="X212" s="115" t="s">
        <v>60</v>
      </c>
      <c r="Y212" s="218" t="s">
        <v>129</v>
      </c>
      <c r="Z212" s="219" t="s">
        <v>98</v>
      </c>
      <c r="AA212" s="63" t="s">
        <v>99</v>
      </c>
      <c r="AB212" s="190"/>
      <c r="AC212" s="197" t="s">
        <v>60</v>
      </c>
      <c r="AD212" s="218" t="s">
        <v>130</v>
      </c>
      <c r="AE212" s="227" t="s">
        <v>98</v>
      </c>
      <c r="AF212" s="115" t="s">
        <v>99</v>
      </c>
    </row>
    <row r="213" spans="1:46" ht="16.5" thickBot="1" x14ac:dyDescent="0.3">
      <c r="A213" s="4">
        <v>976.30147565833613</v>
      </c>
      <c r="B213" s="453"/>
      <c r="C213" s="4">
        <v>2.3558296871866069E-3</v>
      </c>
      <c r="D213" s="4">
        <v>53.894827890656508</v>
      </c>
      <c r="E213" s="453"/>
      <c r="F213" s="4">
        <v>2.3558296871866069E-3</v>
      </c>
      <c r="G213" s="4">
        <v>33.363464884692121</v>
      </c>
      <c r="H213" s="453"/>
      <c r="I213" s="67">
        <v>0.39583333333333331</v>
      </c>
      <c r="X213" s="209">
        <v>0.39583333333333331</v>
      </c>
      <c r="Y213" s="65">
        <v>38</v>
      </c>
      <c r="Z213" s="65">
        <v>17</v>
      </c>
      <c r="AA213" s="65">
        <v>14.7</v>
      </c>
      <c r="AB213" s="190"/>
      <c r="AC213" s="130">
        <v>0.39583333333333331</v>
      </c>
      <c r="AD213" s="65">
        <v>30</v>
      </c>
      <c r="AE213" s="114">
        <v>17</v>
      </c>
      <c r="AF213" s="128">
        <v>14.7</v>
      </c>
    </row>
    <row r="214" spans="1:46" ht="16.5" thickBot="1" x14ac:dyDescent="0.3">
      <c r="A214" s="4">
        <v>1000.7369361385502</v>
      </c>
      <c r="B214" s="453"/>
      <c r="C214" s="4">
        <v>2.4981590163410134E-3</v>
      </c>
      <c r="D214" s="4">
        <v>51.827726275528676</v>
      </c>
      <c r="E214" s="453"/>
      <c r="F214" s="4">
        <v>2.4981590163410134E-3</v>
      </c>
      <c r="G214" s="4">
        <v>34.301442027765354</v>
      </c>
      <c r="H214" s="453"/>
      <c r="I214" s="67">
        <v>0.4375</v>
      </c>
      <c r="X214" s="209">
        <v>0.4375</v>
      </c>
      <c r="Y214" s="65">
        <v>39</v>
      </c>
      <c r="Z214" s="65">
        <v>18.3</v>
      </c>
      <c r="AA214" s="65">
        <v>15.8</v>
      </c>
      <c r="AB214" s="190"/>
      <c r="AC214" s="130">
        <v>0.4375</v>
      </c>
      <c r="AD214" s="65">
        <v>32</v>
      </c>
      <c r="AE214" s="65">
        <v>18.3</v>
      </c>
      <c r="AF214" s="114">
        <v>15.8</v>
      </c>
    </row>
    <row r="215" spans="1:46" ht="16.5" thickBot="1" x14ac:dyDescent="0.3">
      <c r="A215" s="4">
        <v>1008.7991827151676</v>
      </c>
      <c r="B215" s="453"/>
      <c r="C215" s="4">
        <v>3.0729604594408955E-3</v>
      </c>
      <c r="D215" s="4">
        <v>50.916774002286978</v>
      </c>
      <c r="E215" s="453"/>
      <c r="F215" s="4">
        <v>3.0729604594408955E-3</v>
      </c>
      <c r="G215" s="4">
        <v>34.772431025952081</v>
      </c>
      <c r="H215" s="453"/>
      <c r="I215" s="67">
        <v>0.47916666666666669</v>
      </c>
      <c r="X215" s="209">
        <v>0.47916666666666669</v>
      </c>
      <c r="Y215" s="65">
        <v>40.5</v>
      </c>
      <c r="Z215" s="65">
        <v>20</v>
      </c>
      <c r="AA215" s="65">
        <v>16.899999999999999</v>
      </c>
      <c r="AB215" s="190"/>
      <c r="AC215" s="130">
        <v>0.47916666666666669</v>
      </c>
      <c r="AD215" s="65">
        <v>34</v>
      </c>
      <c r="AE215" s="65">
        <v>20</v>
      </c>
      <c r="AF215" s="114">
        <v>16.899999999999999</v>
      </c>
    </row>
    <row r="216" spans="1:46" ht="16.5" thickBot="1" x14ac:dyDescent="0.3">
      <c r="A216" s="4">
        <v>1002.6182745817001</v>
      </c>
      <c r="B216" s="453"/>
      <c r="C216" s="4">
        <v>4.8373345299570344E-3</v>
      </c>
      <c r="D216" s="4">
        <v>47.98189023641207</v>
      </c>
      <c r="E216" s="453"/>
      <c r="F216" s="4">
        <v>4.8373345299570344E-3</v>
      </c>
      <c r="G216" s="4">
        <v>37.985663103826219</v>
      </c>
      <c r="H216" s="453"/>
      <c r="I216" s="67">
        <v>0.52083333333333337</v>
      </c>
      <c r="X216" s="211">
        <v>0.52083333333333337</v>
      </c>
      <c r="Y216" s="65">
        <v>42</v>
      </c>
      <c r="Z216" s="65">
        <v>22.8</v>
      </c>
      <c r="AA216" s="65">
        <v>17.95</v>
      </c>
      <c r="AB216" s="190"/>
      <c r="AC216" s="109">
        <v>0.52083333333333337</v>
      </c>
      <c r="AD216" s="65">
        <v>38</v>
      </c>
      <c r="AE216" s="65">
        <v>22.8</v>
      </c>
      <c r="AF216" s="114">
        <v>17.95</v>
      </c>
    </row>
    <row r="217" spans="1:46" ht="16.5" thickBot="1" x14ac:dyDescent="0.3">
      <c r="A217" s="4">
        <v>980.57685467796989</v>
      </c>
      <c r="B217" s="453"/>
      <c r="C217" s="4">
        <v>4.9970585952788023E-3</v>
      </c>
      <c r="D217" s="4">
        <v>49.060427819091174</v>
      </c>
      <c r="E217" s="453"/>
      <c r="F217" s="4">
        <v>4.9970585952788023E-3</v>
      </c>
      <c r="G217" s="4">
        <v>37.561890048991678</v>
      </c>
      <c r="H217" s="453"/>
      <c r="I217" s="67">
        <v>0.5625</v>
      </c>
      <c r="X217" s="210">
        <v>0.5625</v>
      </c>
      <c r="Y217" s="65">
        <v>41.5</v>
      </c>
      <c r="Z217" s="65">
        <v>22.3</v>
      </c>
      <c r="AA217" s="65">
        <v>17.399999999999999</v>
      </c>
      <c r="AB217" s="190"/>
      <c r="AC217" s="108">
        <v>0.5625</v>
      </c>
      <c r="AD217" s="65">
        <v>37</v>
      </c>
      <c r="AE217" s="65">
        <v>22.3</v>
      </c>
      <c r="AF217" s="114">
        <v>17.399999999999999</v>
      </c>
    </row>
    <row r="218" spans="1:46" ht="16.5" thickBot="1" x14ac:dyDescent="0.3">
      <c r="A218" s="4">
        <v>936.01083804595316</v>
      </c>
      <c r="B218" s="453"/>
      <c r="C218" s="4">
        <v>5.3418184883822113E-3</v>
      </c>
      <c r="D218" s="4">
        <v>51.931706369423011</v>
      </c>
      <c r="E218" s="453"/>
      <c r="F218" s="4">
        <v>5.3418184883822113E-3</v>
      </c>
      <c r="G218" s="4">
        <v>39.885692005381593</v>
      </c>
      <c r="H218" s="453"/>
      <c r="I218" s="67">
        <v>0.60416666666666596</v>
      </c>
      <c r="X218" s="210">
        <v>0.60416666666666596</v>
      </c>
      <c r="Y218" s="65">
        <v>41</v>
      </c>
      <c r="Z218" s="65">
        <v>21.6</v>
      </c>
      <c r="AA218" s="65">
        <v>16.600000000000001</v>
      </c>
      <c r="AB218" s="190"/>
      <c r="AC218" s="108">
        <v>0.60416666666666596</v>
      </c>
      <c r="AD218" s="65">
        <v>36.5</v>
      </c>
      <c r="AE218" s="65">
        <v>21.6</v>
      </c>
      <c r="AF218" s="114">
        <v>16.600000000000001</v>
      </c>
    </row>
    <row r="219" spans="1:46" ht="16.5" thickBot="1" x14ac:dyDescent="0.3">
      <c r="A219" s="4">
        <v>850.2338460753175</v>
      </c>
      <c r="B219" s="453"/>
      <c r="C219" s="4">
        <v>5.4102762683861834E-3</v>
      </c>
      <c r="D219" s="4">
        <v>57.760297624813248</v>
      </c>
      <c r="E219" s="453"/>
      <c r="F219" s="4">
        <v>5.4102762683861834E-3</v>
      </c>
      <c r="G219" s="4">
        <v>44.204309406744834</v>
      </c>
      <c r="H219" s="453"/>
      <c r="I219" s="67">
        <v>0.64583333333333304</v>
      </c>
      <c r="X219" s="210">
        <v>0.64583333333333304</v>
      </c>
      <c r="Y219" s="68">
        <v>40.6</v>
      </c>
      <c r="Z219" s="68">
        <v>21</v>
      </c>
      <c r="AA219" s="68">
        <v>16.399999999999999</v>
      </c>
      <c r="AB219" s="190"/>
      <c r="AC219" s="108">
        <v>0.64583333333333304</v>
      </c>
      <c r="AD219" s="76">
        <v>36</v>
      </c>
      <c r="AE219" s="76">
        <v>21</v>
      </c>
      <c r="AF219" s="125">
        <v>16.399999999999999</v>
      </c>
    </row>
    <row r="220" spans="1:46" ht="16.5" thickBot="1" x14ac:dyDescent="0.3">
      <c r="A220" s="4">
        <v>776.29201112205487</v>
      </c>
      <c r="B220" s="453"/>
      <c r="C220" s="4">
        <v>5.5391527136608911E-3</v>
      </c>
      <c r="D220" s="4">
        <v>63.584732668644165</v>
      </c>
      <c r="E220" s="453"/>
      <c r="F220" s="4">
        <v>5.5391527136608911E-3</v>
      </c>
      <c r="G220" s="4">
        <v>49.060301348395491</v>
      </c>
      <c r="H220" s="453"/>
      <c r="I220" s="71">
        <v>0.66666666666666663</v>
      </c>
      <c r="X220" s="210">
        <v>0.66666666666666663</v>
      </c>
      <c r="Y220" s="212">
        <v>40</v>
      </c>
      <c r="Z220" s="79">
        <v>20.3</v>
      </c>
      <c r="AA220" s="80">
        <v>16</v>
      </c>
      <c r="AB220" s="190"/>
      <c r="AC220" s="108">
        <v>0.66666666666666663</v>
      </c>
      <c r="AD220" s="124">
        <v>35.5</v>
      </c>
      <c r="AE220" s="79">
        <v>20.3</v>
      </c>
      <c r="AF220" s="124">
        <v>16</v>
      </c>
      <c r="AI220" s="570" t="s">
        <v>349</v>
      </c>
      <c r="AJ220" s="570"/>
      <c r="AK220" s="570"/>
      <c r="AL220" s="570"/>
      <c r="AM220" s="570"/>
      <c r="AN220" s="570"/>
      <c r="AO220" s="570"/>
      <c r="AP220" s="570"/>
      <c r="AQ220" s="570"/>
      <c r="AR220" s="570"/>
      <c r="AS220" s="570"/>
      <c r="AT220" s="570"/>
    </row>
    <row r="221" spans="1:46" ht="15.75" thickBot="1" x14ac:dyDescent="0.3">
      <c r="A221" s="158"/>
      <c r="B221" s="155"/>
      <c r="C221" s="157"/>
      <c r="D221" s="157"/>
      <c r="E221" s="155"/>
      <c r="F221" s="157"/>
      <c r="G221" s="157"/>
      <c r="H221" s="155"/>
      <c r="I221" s="459"/>
      <c r="L221" s="573" t="s">
        <v>345</v>
      </c>
      <c r="M221" s="573"/>
      <c r="N221" s="573"/>
      <c r="O221" s="573"/>
      <c r="P221" s="573"/>
      <c r="Q221" s="573"/>
      <c r="R221" s="573"/>
      <c r="S221" s="573"/>
      <c r="T221" s="573"/>
      <c r="U221" s="573"/>
      <c r="V221" s="573"/>
      <c r="X221" s="255"/>
      <c r="Y221" s="256"/>
      <c r="Z221" s="256"/>
      <c r="AA221" s="256"/>
      <c r="AB221" s="256"/>
      <c r="AC221" s="256"/>
      <c r="AD221" s="256"/>
      <c r="AE221" s="256"/>
      <c r="AF221" s="257"/>
      <c r="AI221" s="570" t="s">
        <v>303</v>
      </c>
      <c r="AJ221" s="570"/>
      <c r="AK221" s="570"/>
      <c r="AL221" s="570"/>
      <c r="AM221" s="570"/>
      <c r="AN221" s="570"/>
      <c r="AO221" s="570"/>
      <c r="AP221" s="570"/>
      <c r="AQ221" s="570"/>
      <c r="AR221" s="570"/>
      <c r="AS221" s="570"/>
      <c r="AT221" s="570"/>
    </row>
    <row r="222" spans="1:46" x14ac:dyDescent="0.25">
      <c r="L222" s="573" t="s">
        <v>346</v>
      </c>
      <c r="M222" s="573"/>
      <c r="N222" s="573"/>
      <c r="O222" s="573"/>
      <c r="P222" s="573"/>
      <c r="Q222" s="573"/>
      <c r="R222" s="573"/>
      <c r="S222" s="573"/>
      <c r="T222" s="573"/>
      <c r="U222" s="573"/>
      <c r="V222" s="573"/>
      <c r="AI222" s="571" t="s">
        <v>350</v>
      </c>
      <c r="AJ222" s="571"/>
      <c r="AK222" s="571"/>
      <c r="AL222" s="571"/>
      <c r="AM222" s="571"/>
      <c r="AN222" s="571"/>
      <c r="AO222" s="571"/>
      <c r="AP222" s="571"/>
      <c r="AQ222" s="571"/>
      <c r="AR222" s="571"/>
      <c r="AS222" s="571"/>
      <c r="AT222" s="571"/>
    </row>
    <row r="224" spans="1:46" x14ac:dyDescent="0.25">
      <c r="A224" s="476" t="s">
        <v>291</v>
      </c>
      <c r="B224" s="476"/>
      <c r="C224" s="476"/>
      <c r="D224" s="476"/>
      <c r="E224" s="476"/>
      <c r="F224" s="476"/>
      <c r="G224" s="476"/>
      <c r="H224" s="476"/>
      <c r="I224" s="476"/>
      <c r="W224" s="572" t="s">
        <v>297</v>
      </c>
      <c r="X224" s="572"/>
      <c r="Y224" s="572"/>
      <c r="Z224" s="572"/>
      <c r="AA224" s="572"/>
      <c r="AB224" s="572"/>
      <c r="AC224" s="572"/>
      <c r="AD224" s="572"/>
      <c r="AE224" s="572"/>
      <c r="AF224" s="572"/>
      <c r="AG224" s="572"/>
      <c r="AH224" s="572"/>
    </row>
    <row r="225" spans="1:46" ht="15.75" thickBot="1" x14ac:dyDescent="0.3">
      <c r="A225" s="565" t="s">
        <v>169</v>
      </c>
      <c r="B225" s="565"/>
      <c r="C225" s="565"/>
      <c r="D225" s="565"/>
      <c r="E225" s="565"/>
      <c r="F225" s="565"/>
      <c r="G225" s="565"/>
      <c r="H225" s="565"/>
      <c r="I225" s="565"/>
      <c r="W225" s="569" t="s">
        <v>277</v>
      </c>
      <c r="X225" s="569"/>
      <c r="Y225" s="569"/>
      <c r="Z225" s="569"/>
      <c r="AA225" s="569"/>
      <c r="AB225" s="569"/>
      <c r="AC225" s="569"/>
      <c r="AD225" s="569"/>
      <c r="AE225" s="569"/>
      <c r="AF225" s="569"/>
      <c r="AG225" s="569"/>
      <c r="AH225" s="569"/>
    </row>
    <row r="226" spans="1:46" ht="15.75" thickBot="1" x14ac:dyDescent="0.3">
      <c r="A226" s="566" t="s">
        <v>72</v>
      </c>
      <c r="B226" s="567"/>
      <c r="C226" s="567"/>
      <c r="D226" s="567"/>
      <c r="E226" s="567"/>
      <c r="F226" s="567"/>
      <c r="G226" s="567"/>
      <c r="H226" s="567"/>
      <c r="I226" s="568"/>
      <c r="X226" s="574" t="s">
        <v>72</v>
      </c>
      <c r="Y226" s="575"/>
      <c r="Z226" s="575"/>
      <c r="AA226" s="575"/>
      <c r="AB226" s="575"/>
      <c r="AC226" s="575"/>
      <c r="AD226" s="575"/>
      <c r="AE226" s="575"/>
      <c r="AF226" s="576"/>
    </row>
    <row r="227" spans="1:46" ht="15.75" thickBot="1" x14ac:dyDescent="0.3">
      <c r="A227" s="143" t="s">
        <v>120</v>
      </c>
      <c r="B227" s="144"/>
      <c r="C227" s="563" t="s">
        <v>78</v>
      </c>
      <c r="D227" s="564"/>
      <c r="E227" s="144"/>
      <c r="F227" s="563" t="s">
        <v>77</v>
      </c>
      <c r="G227" s="564"/>
      <c r="H227" s="144"/>
      <c r="I227" s="154" t="s">
        <v>125</v>
      </c>
      <c r="K227" s="559"/>
      <c r="L227" s="559"/>
      <c r="M227" s="559"/>
      <c r="N227" s="559"/>
      <c r="O227" s="559"/>
      <c r="P227" s="559"/>
      <c r="Q227" s="559"/>
      <c r="R227" s="559"/>
      <c r="S227" s="559"/>
      <c r="T227" s="559"/>
      <c r="X227" s="175" t="s">
        <v>131</v>
      </c>
      <c r="Y227" s="563" t="s">
        <v>78</v>
      </c>
      <c r="Z227" s="577"/>
      <c r="AA227" s="564"/>
      <c r="AB227" s="189"/>
      <c r="AC227" s="187" t="s">
        <v>131</v>
      </c>
      <c r="AD227" s="563" t="s">
        <v>77</v>
      </c>
      <c r="AE227" s="577"/>
      <c r="AF227" s="564"/>
    </row>
    <row r="228" spans="1:46" ht="19.5" thickBot="1" x14ac:dyDescent="0.3">
      <c r="A228" s="145" t="s">
        <v>121</v>
      </c>
      <c r="B228" s="144"/>
      <c r="C228" s="146" t="s">
        <v>68</v>
      </c>
      <c r="D228" s="146" t="s">
        <v>102</v>
      </c>
      <c r="E228" s="144"/>
      <c r="F228" s="146" t="s">
        <v>68</v>
      </c>
      <c r="G228" s="146" t="s">
        <v>122</v>
      </c>
      <c r="H228" s="144"/>
      <c r="I228" s="81" t="s">
        <v>60</v>
      </c>
      <c r="K228" s="561"/>
      <c r="L228" s="561"/>
      <c r="M228" s="561"/>
      <c r="N228" s="561"/>
      <c r="O228" s="561"/>
      <c r="P228" s="561"/>
      <c r="Q228" s="561"/>
      <c r="R228" s="561"/>
      <c r="S228" s="561"/>
      <c r="T228" s="561"/>
      <c r="X228" s="115" t="s">
        <v>60</v>
      </c>
      <c r="Y228" s="218" t="s">
        <v>129</v>
      </c>
      <c r="Z228" s="219" t="s">
        <v>98</v>
      </c>
      <c r="AA228" s="63" t="s">
        <v>99</v>
      </c>
      <c r="AB228" s="190"/>
      <c r="AC228" s="197" t="s">
        <v>60</v>
      </c>
      <c r="AD228" s="218" t="s">
        <v>130</v>
      </c>
      <c r="AE228" s="227" t="s">
        <v>98</v>
      </c>
      <c r="AF228" s="115" t="s">
        <v>99</v>
      </c>
    </row>
    <row r="229" spans="1:46" ht="16.5" thickBot="1" x14ac:dyDescent="0.3">
      <c r="A229" s="4">
        <v>976.30147565833613</v>
      </c>
      <c r="B229" s="144"/>
      <c r="C229" s="4">
        <v>1.0242737770376549E-3</v>
      </c>
      <c r="D229" s="4">
        <v>65.443719581511473</v>
      </c>
      <c r="E229" s="144"/>
      <c r="F229" s="4">
        <v>1.0242737770376549E-3</v>
      </c>
      <c r="G229" s="4">
        <v>48.761987139165406</v>
      </c>
      <c r="H229" s="144"/>
      <c r="I229" s="67">
        <v>0.39583333333333331</v>
      </c>
      <c r="K229" s="582"/>
      <c r="L229" s="583"/>
      <c r="M229" s="583"/>
      <c r="N229" s="583"/>
      <c r="O229" s="583"/>
      <c r="P229" s="583"/>
      <c r="Q229" s="583"/>
      <c r="R229" s="583"/>
      <c r="S229" s="583"/>
      <c r="T229" s="583"/>
      <c r="X229" s="209">
        <v>0.39583333333333331</v>
      </c>
      <c r="Y229" s="65">
        <v>39.5</v>
      </c>
      <c r="Z229" s="65">
        <v>14</v>
      </c>
      <c r="AA229" s="65">
        <v>13</v>
      </c>
      <c r="AB229" s="190"/>
      <c r="AC229" s="130">
        <v>0.39583333333333331</v>
      </c>
      <c r="AD229" s="65">
        <v>33</v>
      </c>
      <c r="AE229" s="65">
        <v>14</v>
      </c>
      <c r="AF229" s="182">
        <v>13</v>
      </c>
    </row>
    <row r="230" spans="1:46" ht="16.5" thickBot="1" x14ac:dyDescent="0.3">
      <c r="A230" s="4">
        <v>1000.7369361385502</v>
      </c>
      <c r="B230" s="144"/>
      <c r="C230" s="4">
        <v>1.9985272130728106E-3</v>
      </c>
      <c r="D230" s="4">
        <v>61.842745845679147</v>
      </c>
      <c r="E230" s="144"/>
      <c r="F230" s="4">
        <v>1.9985272130728106E-3</v>
      </c>
      <c r="G230" s="4">
        <v>47.571342958214721</v>
      </c>
      <c r="H230" s="144"/>
      <c r="I230" s="67">
        <v>0.4375</v>
      </c>
      <c r="X230" s="209">
        <v>0.4375</v>
      </c>
      <c r="Y230" s="65">
        <v>40.700000000000003</v>
      </c>
      <c r="Z230" s="65">
        <v>16</v>
      </c>
      <c r="AA230" s="65">
        <v>14</v>
      </c>
      <c r="AB230" s="190"/>
      <c r="AC230" s="130">
        <v>0.4375</v>
      </c>
      <c r="AD230" s="65">
        <v>35</v>
      </c>
      <c r="AE230" s="65">
        <v>16</v>
      </c>
      <c r="AF230" s="166">
        <v>14</v>
      </c>
    </row>
    <row r="231" spans="1:46" ht="16.5" thickBot="1" x14ac:dyDescent="0.3">
      <c r="A231" s="4">
        <v>1008.7991827151676</v>
      </c>
      <c r="B231" s="144"/>
      <c r="C231" s="4">
        <v>2.9738327026847364E-3</v>
      </c>
      <c r="D231" s="4">
        <v>59.609881758774996</v>
      </c>
      <c r="E231" s="144"/>
      <c r="F231" s="4">
        <v>2.9738327026847364E-3</v>
      </c>
      <c r="G231" s="4">
        <v>48.433028929004678</v>
      </c>
      <c r="H231" s="144"/>
      <c r="I231" s="67">
        <v>0.47916666666666669</v>
      </c>
      <c r="X231" s="209">
        <v>0.47916666666666669</v>
      </c>
      <c r="Y231" s="65">
        <v>42</v>
      </c>
      <c r="Z231" s="65">
        <v>18</v>
      </c>
      <c r="AA231" s="65">
        <v>15</v>
      </c>
      <c r="AB231" s="190"/>
      <c r="AC231" s="130">
        <v>0.47916666666666669</v>
      </c>
      <c r="AD231" s="65">
        <v>37.5</v>
      </c>
      <c r="AE231" s="65">
        <v>18</v>
      </c>
      <c r="AF231" s="166">
        <v>15</v>
      </c>
    </row>
    <row r="232" spans="1:46" ht="16.5" thickBot="1" x14ac:dyDescent="0.3">
      <c r="A232" s="4">
        <v>1002.6182745817001</v>
      </c>
      <c r="B232" s="144"/>
      <c r="C232" s="4">
        <v>5.9843313772664332E-3</v>
      </c>
      <c r="D232" s="4">
        <v>51.230664054502469</v>
      </c>
      <c r="E232" s="144"/>
      <c r="F232" s="4">
        <v>5.9843313772664332E-3</v>
      </c>
      <c r="G232" s="4">
        <v>42.483965313489861</v>
      </c>
      <c r="H232" s="144"/>
      <c r="I232" s="67">
        <v>0.52083333333333337</v>
      </c>
      <c r="X232" s="211">
        <v>0.52083333333333337</v>
      </c>
      <c r="Y232" s="65">
        <v>43.5</v>
      </c>
      <c r="Z232" s="65">
        <v>23</v>
      </c>
      <c r="AA232" s="65">
        <v>17</v>
      </c>
      <c r="AB232" s="190"/>
      <c r="AC232" s="109">
        <v>0.52083333333333337</v>
      </c>
      <c r="AD232" s="65">
        <v>40</v>
      </c>
      <c r="AE232" s="65">
        <v>23</v>
      </c>
      <c r="AF232" s="166">
        <v>17</v>
      </c>
    </row>
    <row r="233" spans="1:46" ht="16.5" thickBot="1" x14ac:dyDescent="0.3">
      <c r="A233" s="4">
        <v>980.57685467796989</v>
      </c>
      <c r="B233" s="144"/>
      <c r="C233" s="4">
        <v>6.1188472595250613E-3</v>
      </c>
      <c r="D233" s="4">
        <v>53.659842927130974</v>
      </c>
      <c r="E233" s="144"/>
      <c r="F233" s="4">
        <v>6.1188472595250613E-3</v>
      </c>
      <c r="G233" s="4">
        <v>43.438920464820313</v>
      </c>
      <c r="H233" s="144"/>
      <c r="I233" s="67">
        <v>0.5625</v>
      </c>
      <c r="X233" s="210">
        <v>0.5625</v>
      </c>
      <c r="Y233" s="65">
        <v>43</v>
      </c>
      <c r="Z233" s="65">
        <v>22</v>
      </c>
      <c r="AA233" s="65">
        <v>16</v>
      </c>
      <c r="AB233" s="190"/>
      <c r="AC233" s="108">
        <v>0.5625</v>
      </c>
      <c r="AD233" s="65">
        <v>39</v>
      </c>
      <c r="AE233" s="65">
        <v>22</v>
      </c>
      <c r="AF233" s="166">
        <v>16</v>
      </c>
    </row>
    <row r="234" spans="1:46" ht="16.5" thickBot="1" x14ac:dyDescent="0.3">
      <c r="A234" s="4">
        <v>936.01083804595316</v>
      </c>
      <c r="B234" s="144"/>
      <c r="C234" s="4">
        <v>6.4101821860586532E-3</v>
      </c>
      <c r="D234" s="4">
        <v>57.01780132312939</v>
      </c>
      <c r="E234" s="144"/>
      <c r="F234" s="4">
        <v>6.4101821860586532E-3</v>
      </c>
      <c r="G234" s="4">
        <v>46.845611415716633</v>
      </c>
      <c r="H234" s="144"/>
      <c r="I234" s="67">
        <v>0.60416666666666596</v>
      </c>
      <c r="X234" s="210">
        <v>0.60416666666666596</v>
      </c>
      <c r="Y234" s="65">
        <v>42.3</v>
      </c>
      <c r="Z234" s="65">
        <v>21</v>
      </c>
      <c r="AA234" s="65">
        <v>15</v>
      </c>
      <c r="AB234" s="190"/>
      <c r="AC234" s="108">
        <v>0.60416666666666596</v>
      </c>
      <c r="AD234" s="65">
        <v>38.5</v>
      </c>
      <c r="AE234" s="65">
        <v>21</v>
      </c>
      <c r="AF234" s="166">
        <v>15</v>
      </c>
    </row>
    <row r="235" spans="1:46" ht="16.5" thickBot="1" x14ac:dyDescent="0.3">
      <c r="A235" s="4">
        <v>850.2338460753175</v>
      </c>
      <c r="B235" s="144"/>
      <c r="C235" s="4">
        <v>6.4688085817660871E-3</v>
      </c>
      <c r="D235" s="4">
        <v>64.243596337802472</v>
      </c>
      <c r="E235" s="144"/>
      <c r="F235" s="4">
        <v>6.4688085817660871E-3</v>
      </c>
      <c r="G235" s="4">
        <v>53.045171288093805</v>
      </c>
      <c r="H235" s="144"/>
      <c r="I235" s="67">
        <v>0.64583333333333304</v>
      </c>
      <c r="X235" s="210">
        <v>0.64583333333333304</v>
      </c>
      <c r="Y235" s="66">
        <v>41.8</v>
      </c>
      <c r="Z235" s="68">
        <v>20</v>
      </c>
      <c r="AA235" s="65">
        <v>14.5</v>
      </c>
      <c r="AB235" s="190"/>
      <c r="AC235" s="108">
        <v>0.64583333333333304</v>
      </c>
      <c r="AD235" s="66">
        <v>38</v>
      </c>
      <c r="AE235" s="225">
        <v>20</v>
      </c>
      <c r="AF235" s="166">
        <v>14.5</v>
      </c>
    </row>
    <row r="236" spans="1:46" ht="16.5" thickBot="1" x14ac:dyDescent="0.3">
      <c r="A236" s="4">
        <v>776.29201112205487</v>
      </c>
      <c r="B236" s="144"/>
      <c r="C236" s="4">
        <v>6.4408752484428951E-3</v>
      </c>
      <c r="D236" s="4">
        <v>72.299391460793345</v>
      </c>
      <c r="E236" s="144"/>
      <c r="F236" s="4">
        <v>6.4408752484428951E-3</v>
      </c>
      <c r="G236" s="4">
        <v>59.711550983244521</v>
      </c>
      <c r="H236" s="144"/>
      <c r="I236" s="71">
        <v>0.66666666666666663</v>
      </c>
      <c r="X236" s="210">
        <v>0.66666666666666663</v>
      </c>
      <c r="Y236" s="69">
        <v>41.4</v>
      </c>
      <c r="Z236" s="3">
        <v>19</v>
      </c>
      <c r="AA236" s="65">
        <v>14</v>
      </c>
      <c r="AB236" s="190"/>
      <c r="AC236" s="108">
        <v>0.66666666666666663</v>
      </c>
      <c r="AD236" s="80">
        <v>37.5</v>
      </c>
      <c r="AE236" s="226">
        <v>19</v>
      </c>
      <c r="AF236" s="121">
        <v>14</v>
      </c>
    </row>
    <row r="237" spans="1:46" ht="15.75" thickBot="1" x14ac:dyDescent="0.3">
      <c r="A237" s="158"/>
      <c r="B237" s="155"/>
      <c r="C237" s="157"/>
      <c r="D237" s="157"/>
      <c r="E237" s="155"/>
      <c r="F237" s="157"/>
      <c r="G237" s="157"/>
      <c r="H237" s="155"/>
      <c r="I237" s="459"/>
      <c r="X237" s="255"/>
      <c r="Y237" s="256"/>
      <c r="Z237" s="256"/>
      <c r="AA237" s="256"/>
      <c r="AB237" s="256"/>
      <c r="AC237" s="256"/>
      <c r="AD237" s="256"/>
      <c r="AE237" s="256"/>
      <c r="AF237" s="257"/>
      <c r="AI237" s="570" t="s">
        <v>353</v>
      </c>
      <c r="AJ237" s="570"/>
      <c r="AK237" s="570"/>
      <c r="AL237" s="570"/>
      <c r="AM237" s="570"/>
      <c r="AN237" s="570"/>
      <c r="AO237" s="570"/>
      <c r="AP237" s="570"/>
      <c r="AQ237" s="570"/>
      <c r="AR237" s="570"/>
      <c r="AS237" s="570"/>
      <c r="AT237" s="570"/>
    </row>
    <row r="238" spans="1:46" x14ac:dyDescent="0.25">
      <c r="L238" s="573" t="s">
        <v>351</v>
      </c>
      <c r="M238" s="573"/>
      <c r="N238" s="573"/>
      <c r="O238" s="573"/>
      <c r="P238" s="573"/>
      <c r="Q238" s="573"/>
      <c r="R238" s="573"/>
      <c r="S238" s="573"/>
      <c r="T238" s="573"/>
      <c r="U238" s="573"/>
      <c r="V238" s="573"/>
      <c r="AI238" s="570" t="s">
        <v>303</v>
      </c>
      <c r="AJ238" s="570"/>
      <c r="AK238" s="570"/>
      <c r="AL238" s="570"/>
      <c r="AM238" s="570"/>
      <c r="AN238" s="570"/>
      <c r="AO238" s="570"/>
      <c r="AP238" s="570"/>
      <c r="AQ238" s="570"/>
      <c r="AR238" s="570"/>
      <c r="AS238" s="570"/>
      <c r="AT238" s="570"/>
    </row>
    <row r="239" spans="1:46" x14ac:dyDescent="0.25">
      <c r="L239" s="573" t="s">
        <v>352</v>
      </c>
      <c r="M239" s="573"/>
      <c r="N239" s="573"/>
      <c r="O239" s="573"/>
      <c r="P239" s="573"/>
      <c r="Q239" s="573"/>
      <c r="R239" s="573"/>
      <c r="S239" s="573"/>
      <c r="T239" s="573"/>
      <c r="U239" s="573"/>
      <c r="V239" s="573"/>
      <c r="AI239" s="571" t="s">
        <v>354</v>
      </c>
      <c r="AJ239" s="571"/>
      <c r="AK239" s="571"/>
      <c r="AL239" s="571"/>
      <c r="AM239" s="571"/>
      <c r="AN239" s="571"/>
      <c r="AO239" s="571"/>
      <c r="AP239" s="571"/>
      <c r="AQ239" s="571"/>
      <c r="AR239" s="571"/>
      <c r="AS239" s="571"/>
      <c r="AT239" s="571"/>
    </row>
    <row r="241" spans="1:46" x14ac:dyDescent="0.25">
      <c r="A241" s="476" t="s">
        <v>284</v>
      </c>
      <c r="B241" s="476"/>
      <c r="C241" s="476"/>
      <c r="D241" s="476"/>
      <c r="E241" s="476"/>
      <c r="F241" s="476"/>
      <c r="G241" s="476"/>
      <c r="H241" s="476"/>
      <c r="I241" s="476"/>
      <c r="W241" s="572" t="s">
        <v>357</v>
      </c>
      <c r="X241" s="572"/>
      <c r="Y241" s="572"/>
      <c r="Z241" s="572"/>
      <c r="AA241" s="572"/>
      <c r="AB241" s="572"/>
      <c r="AC241" s="572"/>
      <c r="AD241" s="572"/>
      <c r="AE241" s="572"/>
      <c r="AF241" s="572"/>
      <c r="AG241" s="572"/>
      <c r="AH241" s="572"/>
    </row>
    <row r="242" spans="1:46" ht="15.75" thickBot="1" x14ac:dyDescent="0.3">
      <c r="A242" s="565" t="s">
        <v>169</v>
      </c>
      <c r="B242" s="565"/>
      <c r="C242" s="565"/>
      <c r="D242" s="565"/>
      <c r="E242" s="565"/>
      <c r="F242" s="565"/>
      <c r="G242" s="565"/>
      <c r="H242" s="565"/>
      <c r="I242" s="565"/>
      <c r="K242" s="444"/>
      <c r="L242" s="444"/>
      <c r="M242" s="444"/>
      <c r="N242" s="444"/>
      <c r="O242" s="444"/>
      <c r="P242" s="444"/>
      <c r="Q242" s="444"/>
      <c r="R242" s="444"/>
      <c r="S242" s="444"/>
      <c r="T242" s="444"/>
      <c r="W242" s="569" t="s">
        <v>277</v>
      </c>
      <c r="X242" s="569"/>
      <c r="Y242" s="569"/>
      <c r="Z242" s="569"/>
      <c r="AA242" s="569"/>
      <c r="AB242" s="569"/>
      <c r="AC242" s="569"/>
      <c r="AD242" s="569"/>
      <c r="AE242" s="569"/>
      <c r="AF242" s="569"/>
      <c r="AG242" s="569"/>
      <c r="AH242" s="569"/>
    </row>
    <row r="243" spans="1:46" ht="15.75" thickBot="1" x14ac:dyDescent="0.3">
      <c r="A243" s="566" t="s">
        <v>73</v>
      </c>
      <c r="B243" s="567"/>
      <c r="C243" s="567"/>
      <c r="D243" s="567"/>
      <c r="E243" s="567"/>
      <c r="F243" s="567"/>
      <c r="G243" s="567"/>
      <c r="H243" s="567"/>
      <c r="I243" s="568"/>
      <c r="K243" s="288"/>
      <c r="L243" s="288"/>
      <c r="M243" s="288"/>
      <c r="N243" s="288"/>
      <c r="O243" s="288"/>
      <c r="P243" s="288"/>
      <c r="Q243" s="288"/>
      <c r="R243" s="288"/>
      <c r="S243" s="288"/>
      <c r="T243" s="288"/>
      <c r="X243" s="574" t="s">
        <v>73</v>
      </c>
      <c r="Y243" s="575"/>
      <c r="Z243" s="575"/>
      <c r="AA243" s="575"/>
      <c r="AB243" s="575"/>
      <c r="AC243" s="575"/>
      <c r="AD243" s="575"/>
      <c r="AE243" s="575"/>
      <c r="AF243" s="576"/>
    </row>
    <row r="244" spans="1:46" ht="15.75" thickBot="1" x14ac:dyDescent="0.3">
      <c r="A244" s="143" t="s">
        <v>120</v>
      </c>
      <c r="B244" s="453"/>
      <c r="C244" s="563" t="s">
        <v>78</v>
      </c>
      <c r="D244" s="564"/>
      <c r="E244" s="453"/>
      <c r="F244" s="563" t="s">
        <v>77</v>
      </c>
      <c r="G244" s="564"/>
      <c r="H244" s="453"/>
      <c r="I244" s="154" t="s">
        <v>125</v>
      </c>
      <c r="K244" s="582"/>
      <c r="L244" s="583"/>
      <c r="M244" s="583"/>
      <c r="N244" s="583"/>
      <c r="O244" s="583"/>
      <c r="P244" s="583"/>
      <c r="Q244" s="583"/>
      <c r="R244" s="583"/>
      <c r="S244" s="583"/>
      <c r="T244" s="583"/>
      <c r="X244" s="175" t="s">
        <v>131</v>
      </c>
      <c r="Y244" s="563" t="s">
        <v>78</v>
      </c>
      <c r="Z244" s="577"/>
      <c r="AA244" s="564"/>
      <c r="AB244" s="189"/>
      <c r="AC244" s="187" t="s">
        <v>131</v>
      </c>
      <c r="AD244" s="563" t="s">
        <v>77</v>
      </c>
      <c r="AE244" s="577"/>
      <c r="AF244" s="564"/>
    </row>
    <row r="245" spans="1:46" ht="19.5" thickBot="1" x14ac:dyDescent="0.3">
      <c r="A245" s="145" t="s">
        <v>121</v>
      </c>
      <c r="B245" s="453"/>
      <c r="C245" s="146" t="s">
        <v>68</v>
      </c>
      <c r="D245" s="146" t="s">
        <v>102</v>
      </c>
      <c r="E245" s="453"/>
      <c r="F245" s="146" t="s">
        <v>68</v>
      </c>
      <c r="G245" s="146" t="s">
        <v>122</v>
      </c>
      <c r="H245" s="453"/>
      <c r="I245" s="81" t="s">
        <v>60</v>
      </c>
      <c r="X245" s="115" t="s">
        <v>60</v>
      </c>
      <c r="Y245" s="218" t="s">
        <v>129</v>
      </c>
      <c r="Z245" s="219" t="s">
        <v>98</v>
      </c>
      <c r="AA245" s="63" t="s">
        <v>99</v>
      </c>
      <c r="AB245" s="190"/>
      <c r="AC245" s="197" t="s">
        <v>60</v>
      </c>
      <c r="AD245" s="218" t="s">
        <v>130</v>
      </c>
      <c r="AE245" s="219" t="s">
        <v>98</v>
      </c>
      <c r="AF245" s="63" t="s">
        <v>99</v>
      </c>
    </row>
    <row r="246" spans="1:46" ht="16.5" thickBot="1" x14ac:dyDescent="0.3">
      <c r="A246" s="4">
        <v>976.30147565833613</v>
      </c>
      <c r="B246" s="453"/>
      <c r="C246" s="4">
        <v>2.3558296871866069E-3</v>
      </c>
      <c r="D246" s="4">
        <v>53.894827890656508</v>
      </c>
      <c r="E246" s="453"/>
      <c r="F246" s="4">
        <v>2.3558296871866069E-3</v>
      </c>
      <c r="G246" s="4">
        <v>33.363464884692121</v>
      </c>
      <c r="H246" s="453"/>
      <c r="I246" s="67">
        <v>0.39583333333333331</v>
      </c>
      <c r="X246" s="209">
        <v>0.39583333333333331</v>
      </c>
      <c r="Y246" s="65">
        <v>38</v>
      </c>
      <c r="Z246" s="65">
        <v>16</v>
      </c>
      <c r="AA246" s="65">
        <v>13</v>
      </c>
      <c r="AB246" s="190"/>
      <c r="AC246" s="130">
        <v>0.39583333333333331</v>
      </c>
      <c r="AD246" s="65">
        <v>34</v>
      </c>
      <c r="AE246" s="65">
        <v>16</v>
      </c>
      <c r="AF246" s="182">
        <v>13</v>
      </c>
    </row>
    <row r="247" spans="1:46" ht="16.5" thickBot="1" x14ac:dyDescent="0.3">
      <c r="A247" s="4">
        <v>1000.7369361385502</v>
      </c>
      <c r="B247" s="453"/>
      <c r="C247" s="4">
        <v>2.4981590163410134E-3</v>
      </c>
      <c r="D247" s="4">
        <v>51.827726275528676</v>
      </c>
      <c r="E247" s="453"/>
      <c r="F247" s="4">
        <v>2.4981590163410134E-3</v>
      </c>
      <c r="G247" s="4">
        <v>34.301442027765354</v>
      </c>
      <c r="H247" s="453"/>
      <c r="I247" s="67">
        <v>0.4375</v>
      </c>
      <c r="X247" s="209">
        <v>0.4375</v>
      </c>
      <c r="Y247" s="65">
        <v>39</v>
      </c>
      <c r="Z247" s="65">
        <v>17</v>
      </c>
      <c r="AA247" s="65">
        <v>14</v>
      </c>
      <c r="AB247" s="190"/>
      <c r="AC247" s="130">
        <v>0.4375</v>
      </c>
      <c r="AD247" s="65">
        <v>36</v>
      </c>
      <c r="AE247" s="65">
        <v>17</v>
      </c>
      <c r="AF247" s="166">
        <v>14</v>
      </c>
    </row>
    <row r="248" spans="1:46" ht="16.5" thickBot="1" x14ac:dyDescent="0.3">
      <c r="A248" s="4">
        <v>1008.7991827151676</v>
      </c>
      <c r="B248" s="453"/>
      <c r="C248" s="4">
        <v>3.0729604594408955E-3</v>
      </c>
      <c r="D248" s="4">
        <v>50.916774002286978</v>
      </c>
      <c r="E248" s="453"/>
      <c r="F248" s="4">
        <v>3.0729604594408955E-3</v>
      </c>
      <c r="G248" s="4">
        <v>34.772431025952081</v>
      </c>
      <c r="H248" s="453"/>
      <c r="I248" s="67">
        <v>0.47916666666666669</v>
      </c>
      <c r="X248" s="209">
        <v>0.47916666666666669</v>
      </c>
      <c r="Y248" s="65">
        <v>42</v>
      </c>
      <c r="Z248" s="65">
        <v>19.5</v>
      </c>
      <c r="AA248" s="65">
        <v>16.5</v>
      </c>
      <c r="AB248" s="190"/>
      <c r="AC248" s="130">
        <v>0.47916666666666669</v>
      </c>
      <c r="AD248" s="65">
        <v>39.5</v>
      </c>
      <c r="AE248" s="65">
        <v>19.5</v>
      </c>
      <c r="AF248" s="166">
        <v>16.5</v>
      </c>
    </row>
    <row r="249" spans="1:46" ht="16.5" thickBot="1" x14ac:dyDescent="0.3">
      <c r="A249" s="4">
        <v>1002.6182745817001</v>
      </c>
      <c r="B249" s="453"/>
      <c r="C249" s="4">
        <v>4.8373345299570344E-3</v>
      </c>
      <c r="D249" s="4">
        <v>47.98189023641207</v>
      </c>
      <c r="E249" s="453"/>
      <c r="F249" s="4">
        <v>4.8373345299570344E-3</v>
      </c>
      <c r="G249" s="4">
        <v>37.985663103826219</v>
      </c>
      <c r="H249" s="453"/>
      <c r="I249" s="67">
        <v>0.52083333333333337</v>
      </c>
      <c r="X249" s="211">
        <v>0.52083333333333337</v>
      </c>
      <c r="Y249" s="65">
        <v>45</v>
      </c>
      <c r="Z249" s="65">
        <v>22.5</v>
      </c>
      <c r="AA249" s="65">
        <v>18.5</v>
      </c>
      <c r="AB249" s="190"/>
      <c r="AC249" s="109">
        <v>0.52083333333333337</v>
      </c>
      <c r="AD249" s="65">
        <v>43</v>
      </c>
      <c r="AE249" s="65">
        <v>22.5</v>
      </c>
      <c r="AF249" s="166">
        <v>18.5</v>
      </c>
    </row>
    <row r="250" spans="1:46" ht="16.5" thickBot="1" x14ac:dyDescent="0.3">
      <c r="A250" s="4">
        <v>980.57685467796989</v>
      </c>
      <c r="B250" s="453"/>
      <c r="C250" s="4">
        <v>4.9970585952788023E-3</v>
      </c>
      <c r="D250" s="4">
        <v>49.060427819091174</v>
      </c>
      <c r="E250" s="453"/>
      <c r="F250" s="4">
        <v>4.9970585952788023E-3</v>
      </c>
      <c r="G250" s="4">
        <v>37.561890048991678</v>
      </c>
      <c r="H250" s="453"/>
      <c r="I250" s="67">
        <v>0.5625</v>
      </c>
      <c r="X250" s="210">
        <v>0.5625</v>
      </c>
      <c r="Y250" s="65">
        <v>44</v>
      </c>
      <c r="Z250" s="65">
        <v>22</v>
      </c>
      <c r="AA250" s="65">
        <v>18</v>
      </c>
      <c r="AB250" s="190"/>
      <c r="AC250" s="108">
        <v>0.5625</v>
      </c>
      <c r="AD250" s="65">
        <v>42</v>
      </c>
      <c r="AE250" s="65">
        <v>22</v>
      </c>
      <c r="AF250" s="166">
        <v>18</v>
      </c>
    </row>
    <row r="251" spans="1:46" ht="16.5" thickBot="1" x14ac:dyDescent="0.3">
      <c r="A251" s="4">
        <v>936.01083804595316</v>
      </c>
      <c r="B251" s="453"/>
      <c r="C251" s="4">
        <v>5.3418184883822113E-3</v>
      </c>
      <c r="D251" s="4">
        <v>51.931706369423011</v>
      </c>
      <c r="E251" s="453"/>
      <c r="F251" s="4">
        <v>5.3418184883822113E-3</v>
      </c>
      <c r="G251" s="4">
        <v>39.885692005381593</v>
      </c>
      <c r="H251" s="453"/>
      <c r="I251" s="67">
        <v>0.60416666666666596</v>
      </c>
      <c r="X251" s="210">
        <v>0.60416666666666596</v>
      </c>
      <c r="Y251" s="65">
        <v>43</v>
      </c>
      <c r="Z251" s="65">
        <v>21</v>
      </c>
      <c r="AA251" s="65">
        <v>17</v>
      </c>
      <c r="AB251" s="190"/>
      <c r="AC251" s="108">
        <v>0.60416666666666596</v>
      </c>
      <c r="AD251" s="68">
        <v>41.5</v>
      </c>
      <c r="AE251" s="65">
        <v>21</v>
      </c>
      <c r="AF251" s="166">
        <v>17</v>
      </c>
    </row>
    <row r="252" spans="1:46" ht="16.5" thickBot="1" x14ac:dyDescent="0.3">
      <c r="A252" s="4">
        <v>850.2338460753175</v>
      </c>
      <c r="B252" s="453"/>
      <c r="C252" s="4">
        <v>5.4102762683861834E-3</v>
      </c>
      <c r="D252" s="4">
        <v>57.760297624813248</v>
      </c>
      <c r="E252" s="453"/>
      <c r="F252" s="4">
        <v>5.4102762683861834E-3</v>
      </c>
      <c r="G252" s="4">
        <v>44.204309406744834</v>
      </c>
      <c r="H252" s="453"/>
      <c r="I252" s="67">
        <v>0.64583333333333304</v>
      </c>
      <c r="X252" s="210">
        <v>0.64583333333333304</v>
      </c>
      <c r="Y252" s="68">
        <v>42</v>
      </c>
      <c r="Z252" s="65">
        <v>20.5</v>
      </c>
      <c r="AA252" s="65">
        <v>16.5</v>
      </c>
      <c r="AB252" s="190"/>
      <c r="AC252" s="108">
        <v>0.64583333333333304</v>
      </c>
      <c r="AD252" s="142">
        <v>41</v>
      </c>
      <c r="AE252" s="72">
        <v>20.5</v>
      </c>
      <c r="AF252" s="121">
        <v>16.5</v>
      </c>
      <c r="AI252" s="570" t="s">
        <v>358</v>
      </c>
      <c r="AJ252" s="570"/>
      <c r="AK252" s="570"/>
      <c r="AL252" s="570"/>
      <c r="AM252" s="570"/>
      <c r="AN252" s="570"/>
      <c r="AO252" s="570"/>
      <c r="AP252" s="570"/>
      <c r="AQ252" s="570"/>
      <c r="AR252" s="570"/>
      <c r="AS252" s="570"/>
      <c r="AT252" s="570"/>
    </row>
    <row r="253" spans="1:46" ht="16.5" thickBot="1" x14ac:dyDescent="0.3">
      <c r="A253" s="4">
        <v>776.29201112205487</v>
      </c>
      <c r="B253" s="453"/>
      <c r="C253" s="4">
        <v>5.5391527136608911E-3</v>
      </c>
      <c r="D253" s="4">
        <v>63.584732668644165</v>
      </c>
      <c r="E253" s="453"/>
      <c r="F253" s="4">
        <v>5.5391527136608911E-3</v>
      </c>
      <c r="G253" s="4">
        <v>49.060301348395491</v>
      </c>
      <c r="H253" s="453"/>
      <c r="I253" s="71">
        <v>0.66666666666666663</v>
      </c>
      <c r="L253" s="573" t="s">
        <v>355</v>
      </c>
      <c r="M253" s="573"/>
      <c r="N253" s="573"/>
      <c r="O253" s="573"/>
      <c r="P253" s="573"/>
      <c r="Q253" s="573"/>
      <c r="R253" s="573"/>
      <c r="S253" s="573"/>
      <c r="T253" s="573"/>
      <c r="U253" s="573"/>
      <c r="V253" s="573"/>
      <c r="X253" s="210">
        <v>0.66666666666666663</v>
      </c>
      <c r="Y253" s="79">
        <v>41</v>
      </c>
      <c r="Z253" s="72">
        <v>20</v>
      </c>
      <c r="AA253" s="65">
        <v>16</v>
      </c>
      <c r="AB253" s="190"/>
      <c r="AC253" s="108">
        <v>0.66666666666666663</v>
      </c>
      <c r="AD253" s="220">
        <v>40.5</v>
      </c>
      <c r="AE253" s="72">
        <v>20</v>
      </c>
      <c r="AF253" s="104">
        <v>16</v>
      </c>
      <c r="AI253" s="570" t="s">
        <v>303</v>
      </c>
      <c r="AJ253" s="570"/>
      <c r="AK253" s="570"/>
      <c r="AL253" s="570"/>
      <c r="AM253" s="570"/>
      <c r="AN253" s="570"/>
      <c r="AO253" s="570"/>
      <c r="AP253" s="570"/>
      <c r="AQ253" s="570"/>
      <c r="AR253" s="570"/>
      <c r="AS253" s="570"/>
      <c r="AT253" s="570"/>
    </row>
    <row r="254" spans="1:46" ht="15.75" thickBot="1" x14ac:dyDescent="0.3">
      <c r="A254" s="158"/>
      <c r="B254" s="155"/>
      <c r="C254" s="157"/>
      <c r="D254" s="157"/>
      <c r="E254" s="155"/>
      <c r="F254" s="157"/>
      <c r="G254" s="157"/>
      <c r="H254" s="155"/>
      <c r="I254" s="459"/>
      <c r="L254" s="573" t="s">
        <v>356</v>
      </c>
      <c r="M254" s="573"/>
      <c r="N254" s="573"/>
      <c r="O254" s="573"/>
      <c r="P254" s="573"/>
      <c r="Q254" s="573"/>
      <c r="R254" s="573"/>
      <c r="S254" s="573"/>
      <c r="T254" s="573"/>
      <c r="U254" s="573"/>
      <c r="V254" s="573"/>
      <c r="X254" s="255"/>
      <c r="Y254" s="256"/>
      <c r="Z254" s="256"/>
      <c r="AA254" s="256"/>
      <c r="AB254" s="256"/>
      <c r="AC254" s="256"/>
      <c r="AD254" s="256"/>
      <c r="AE254" s="256"/>
      <c r="AF254" s="257"/>
      <c r="AI254" s="571" t="s">
        <v>359</v>
      </c>
      <c r="AJ254" s="571"/>
      <c r="AK254" s="571"/>
      <c r="AL254" s="571"/>
      <c r="AM254" s="571"/>
      <c r="AN254" s="571"/>
      <c r="AO254" s="571"/>
      <c r="AP254" s="571"/>
      <c r="AQ254" s="571"/>
      <c r="AR254" s="571"/>
      <c r="AS254" s="571"/>
      <c r="AT254" s="571"/>
    </row>
    <row r="255" spans="1:46" x14ac:dyDescent="0.25">
      <c r="L255" s="464"/>
      <c r="M255" s="464"/>
      <c r="N255" s="464"/>
      <c r="O255" s="464"/>
      <c r="P255" s="464"/>
      <c r="Q255" s="464"/>
      <c r="R255" s="464"/>
      <c r="S255" s="464"/>
      <c r="T255" s="464"/>
      <c r="U255" s="464"/>
      <c r="V255" s="464"/>
    </row>
    <row r="257" spans="1:46" x14ac:dyDescent="0.25">
      <c r="A257" s="476" t="s">
        <v>283</v>
      </c>
      <c r="B257" s="476"/>
      <c r="C257" s="476"/>
      <c r="D257" s="476"/>
      <c r="E257" s="476"/>
      <c r="F257" s="476"/>
      <c r="G257" s="476"/>
      <c r="H257" s="476"/>
      <c r="I257" s="476"/>
      <c r="K257" s="582"/>
      <c r="L257" s="583"/>
      <c r="M257" s="583"/>
      <c r="N257" s="583"/>
      <c r="O257" s="583"/>
      <c r="P257" s="583"/>
      <c r="Q257" s="583"/>
      <c r="R257" s="583"/>
      <c r="S257" s="583"/>
      <c r="T257" s="583"/>
      <c r="W257" s="572" t="s">
        <v>360</v>
      </c>
      <c r="X257" s="572"/>
      <c r="Y257" s="572"/>
      <c r="Z257" s="572"/>
      <c r="AA257" s="572"/>
      <c r="AB257" s="572"/>
      <c r="AC257" s="572"/>
      <c r="AD257" s="572"/>
      <c r="AE257" s="572"/>
      <c r="AF257" s="572"/>
      <c r="AG257" s="572"/>
      <c r="AH257" s="572"/>
    </row>
    <row r="258" spans="1:46" ht="15.75" thickBot="1" x14ac:dyDescent="0.3">
      <c r="A258" s="565" t="s">
        <v>169</v>
      </c>
      <c r="B258" s="565"/>
      <c r="C258" s="565"/>
      <c r="D258" s="565"/>
      <c r="E258" s="565"/>
      <c r="F258" s="565"/>
      <c r="G258" s="565"/>
      <c r="H258" s="565"/>
      <c r="I258" s="565"/>
      <c r="W258" s="569" t="s">
        <v>277</v>
      </c>
      <c r="X258" s="569"/>
      <c r="Y258" s="569"/>
      <c r="Z258" s="569"/>
      <c r="AA258" s="569"/>
      <c r="AB258" s="569"/>
      <c r="AC258" s="569"/>
      <c r="AD258" s="569"/>
      <c r="AE258" s="569"/>
      <c r="AF258" s="569"/>
      <c r="AG258" s="569"/>
      <c r="AH258" s="569"/>
    </row>
    <row r="259" spans="1:46" ht="15.75" thickBot="1" x14ac:dyDescent="0.3">
      <c r="A259" s="566" t="s">
        <v>74</v>
      </c>
      <c r="B259" s="567"/>
      <c r="C259" s="567"/>
      <c r="D259" s="567"/>
      <c r="E259" s="567"/>
      <c r="F259" s="567"/>
      <c r="G259" s="567"/>
      <c r="H259" s="567"/>
      <c r="I259" s="568"/>
      <c r="X259" s="574" t="s">
        <v>74</v>
      </c>
      <c r="Y259" s="575"/>
      <c r="Z259" s="575"/>
      <c r="AA259" s="575"/>
      <c r="AB259" s="575"/>
      <c r="AC259" s="575"/>
      <c r="AD259" s="575"/>
      <c r="AE259" s="575"/>
      <c r="AF259" s="576"/>
    </row>
    <row r="260" spans="1:46" ht="15.75" thickBot="1" x14ac:dyDescent="0.3">
      <c r="A260" s="143" t="s">
        <v>120</v>
      </c>
      <c r="B260" s="144"/>
      <c r="C260" s="563" t="s">
        <v>78</v>
      </c>
      <c r="D260" s="564"/>
      <c r="E260" s="144"/>
      <c r="F260" s="563" t="s">
        <v>77</v>
      </c>
      <c r="G260" s="564"/>
      <c r="H260" s="144"/>
      <c r="I260" s="154" t="s">
        <v>125</v>
      </c>
      <c r="X260" s="175" t="s">
        <v>131</v>
      </c>
      <c r="Y260" s="563" t="s">
        <v>78</v>
      </c>
      <c r="Z260" s="577"/>
      <c r="AA260" s="564"/>
      <c r="AB260" s="189"/>
      <c r="AC260" s="187" t="s">
        <v>131</v>
      </c>
      <c r="AD260" s="563" t="s">
        <v>77</v>
      </c>
      <c r="AE260" s="577"/>
      <c r="AF260" s="564"/>
    </row>
    <row r="261" spans="1:46" ht="19.5" thickBot="1" x14ac:dyDescent="0.3">
      <c r="A261" s="145" t="s">
        <v>121</v>
      </c>
      <c r="B261" s="144"/>
      <c r="C261" s="146" t="s">
        <v>68</v>
      </c>
      <c r="D261" s="146" t="s">
        <v>102</v>
      </c>
      <c r="E261" s="144"/>
      <c r="F261" s="146" t="s">
        <v>68</v>
      </c>
      <c r="G261" s="146" t="s">
        <v>122</v>
      </c>
      <c r="H261" s="144"/>
      <c r="I261" s="81" t="s">
        <v>60</v>
      </c>
      <c r="X261" s="115" t="s">
        <v>60</v>
      </c>
      <c r="Y261" s="218" t="s">
        <v>129</v>
      </c>
      <c r="Z261" s="219" t="s">
        <v>98</v>
      </c>
      <c r="AA261" s="63" t="s">
        <v>99</v>
      </c>
      <c r="AB261" s="190"/>
      <c r="AC261" s="197" t="s">
        <v>60</v>
      </c>
      <c r="AD261" s="207" t="s">
        <v>130</v>
      </c>
      <c r="AE261" s="207" t="s">
        <v>98</v>
      </c>
      <c r="AF261" s="115" t="s">
        <v>99</v>
      </c>
    </row>
    <row r="262" spans="1:46" ht="16.5" thickBot="1" x14ac:dyDescent="0.3">
      <c r="A262" s="4">
        <v>975.37202132174161</v>
      </c>
      <c r="B262" s="144"/>
      <c r="C262" s="4">
        <v>2.0504996619543888E-3</v>
      </c>
      <c r="D262" s="4">
        <v>59.083917459418522</v>
      </c>
      <c r="E262" s="144"/>
      <c r="F262" s="4">
        <v>2.0504996619543888E-3</v>
      </c>
      <c r="G262" s="4">
        <v>44.184494795739084</v>
      </c>
      <c r="H262" s="144"/>
      <c r="I262" s="67">
        <v>0.39583333333333331</v>
      </c>
      <c r="X262" s="209">
        <v>0.39583333333333331</v>
      </c>
      <c r="Y262" s="215">
        <v>39</v>
      </c>
      <c r="Z262" s="216">
        <v>16</v>
      </c>
      <c r="AA262" s="217">
        <v>14</v>
      </c>
      <c r="AB262" s="190"/>
      <c r="AC262" s="130">
        <v>0.39583333333333331</v>
      </c>
      <c r="AD262" s="131">
        <v>33.200000000000003</v>
      </c>
      <c r="AE262" s="78">
        <v>16</v>
      </c>
      <c r="AF262" s="142">
        <v>14</v>
      </c>
    </row>
    <row r="263" spans="1:46" ht="16.5" thickBot="1" x14ac:dyDescent="0.3">
      <c r="A263" s="4">
        <v>1001.0288444139396</v>
      </c>
      <c r="B263" s="144"/>
      <c r="C263" s="4">
        <v>1.9979444260379091E-3</v>
      </c>
      <c r="D263" s="4">
        <v>57.569569869626726</v>
      </c>
      <c r="E263" s="144"/>
      <c r="F263" s="4">
        <v>1.9979444260379091E-3</v>
      </c>
      <c r="G263" s="4">
        <v>47.557470761865552</v>
      </c>
      <c r="H263" s="144"/>
      <c r="I263" s="67">
        <v>0.4375</v>
      </c>
      <c r="X263" s="209">
        <v>0.4375</v>
      </c>
      <c r="Y263" s="73">
        <v>40</v>
      </c>
      <c r="Z263" s="65">
        <v>17</v>
      </c>
      <c r="AA263" s="114">
        <v>15</v>
      </c>
      <c r="AB263" s="190"/>
      <c r="AC263" s="130">
        <v>0.4375</v>
      </c>
      <c r="AD263" s="65">
        <v>36</v>
      </c>
      <c r="AE263" s="65">
        <v>17</v>
      </c>
      <c r="AF263" s="182">
        <v>15</v>
      </c>
    </row>
    <row r="264" spans="1:46" ht="16.5" thickBot="1" x14ac:dyDescent="0.3">
      <c r="A264" s="4">
        <v>1010.090676059938</v>
      </c>
      <c r="B264" s="144"/>
      <c r="C264" s="4">
        <v>3.5640364625901962E-3</v>
      </c>
      <c r="D264" s="4">
        <v>55.564754066366163</v>
      </c>
      <c r="E264" s="144"/>
      <c r="F264" s="4">
        <v>3.5640364625901962E-3</v>
      </c>
      <c r="G264" s="4">
        <v>50.107501434848047</v>
      </c>
      <c r="H264" s="144"/>
      <c r="I264" s="67">
        <v>0.47916666666666669</v>
      </c>
      <c r="X264" s="209">
        <v>0.47916666666666669</v>
      </c>
      <c r="Y264" s="73">
        <v>42</v>
      </c>
      <c r="Z264" s="65">
        <v>19.600000000000001</v>
      </c>
      <c r="AA264" s="114">
        <v>16</v>
      </c>
      <c r="AB264" s="190"/>
      <c r="AC264" s="130">
        <v>0.47916666666666669</v>
      </c>
      <c r="AD264" s="65">
        <v>39.799999999999997</v>
      </c>
      <c r="AE264" s="65">
        <v>19.600000000000001</v>
      </c>
      <c r="AF264" s="166">
        <v>16</v>
      </c>
    </row>
    <row r="265" spans="1:46" ht="16.5" thickBot="1" x14ac:dyDescent="0.3">
      <c r="A265" s="4">
        <v>1004.9616623885347</v>
      </c>
      <c r="B265" s="144"/>
      <c r="C265" s="4">
        <v>6.9654398391305848E-3</v>
      </c>
      <c r="D265" s="4">
        <v>52.357818182776775</v>
      </c>
      <c r="E265" s="144"/>
      <c r="F265" s="4">
        <v>6.9654398391305848E-3</v>
      </c>
      <c r="G265" s="4">
        <v>38.14641039030878</v>
      </c>
      <c r="H265" s="144"/>
      <c r="I265" s="67">
        <v>0.52083333333333337</v>
      </c>
      <c r="X265" s="211">
        <v>0.52083333333333337</v>
      </c>
      <c r="Y265" s="73">
        <v>45</v>
      </c>
      <c r="Z265" s="65">
        <v>24</v>
      </c>
      <c r="AA265" s="114">
        <v>17</v>
      </c>
      <c r="AB265" s="190"/>
      <c r="AC265" s="109">
        <v>0.52083333333333337</v>
      </c>
      <c r="AD265" s="65">
        <v>39.299999999999997</v>
      </c>
      <c r="AE265" s="65">
        <v>24</v>
      </c>
      <c r="AF265" s="166">
        <v>17</v>
      </c>
    </row>
    <row r="266" spans="1:46" ht="16.5" thickBot="1" x14ac:dyDescent="0.3">
      <c r="A266" s="4">
        <v>984.3082345176673</v>
      </c>
      <c r="B266" s="144"/>
      <c r="C266" s="4">
        <v>7.1115934567286786E-3</v>
      </c>
      <c r="D266" s="4">
        <v>52.183653655168158</v>
      </c>
      <c r="E266" s="144"/>
      <c r="F266" s="4">
        <v>7.1115934567286786E-3</v>
      </c>
      <c r="G266" s="4">
        <v>36.910389170728699</v>
      </c>
      <c r="H266" s="144"/>
      <c r="I266" s="67">
        <v>0.5625</v>
      </c>
      <c r="X266" s="210">
        <v>0.5625</v>
      </c>
      <c r="Y266" s="73">
        <v>44</v>
      </c>
      <c r="Z266" s="65">
        <v>23.5</v>
      </c>
      <c r="AA266" s="114">
        <v>16.5</v>
      </c>
      <c r="AB266" s="190"/>
      <c r="AC266" s="108">
        <v>0.5625</v>
      </c>
      <c r="AD266" s="65">
        <v>38</v>
      </c>
      <c r="AE266" s="65">
        <v>23.5</v>
      </c>
      <c r="AF266" s="166">
        <v>16.5</v>
      </c>
    </row>
    <row r="267" spans="1:46" ht="16.5" thickBot="1" x14ac:dyDescent="0.3">
      <c r="A267" s="4">
        <v>941.99893584389463</v>
      </c>
      <c r="B267" s="144"/>
      <c r="C267" s="4">
        <v>7.4310062714975506E-3</v>
      </c>
      <c r="D267" s="4">
        <v>54.527450133459624</v>
      </c>
      <c r="E267" s="144"/>
      <c r="F267" s="4">
        <v>7.4310062714975506E-3</v>
      </c>
      <c r="G267" s="4">
        <v>38.56819643586168</v>
      </c>
      <c r="H267" s="144"/>
      <c r="I267" s="67">
        <v>0.60416666666666596</v>
      </c>
      <c r="X267" s="210">
        <v>0.60416666666666596</v>
      </c>
      <c r="Y267" s="73">
        <v>43.5</v>
      </c>
      <c r="Z267" s="65">
        <v>23</v>
      </c>
      <c r="AA267" s="114">
        <v>16</v>
      </c>
      <c r="AB267" s="190"/>
      <c r="AC267" s="108">
        <v>0.60416666666666596</v>
      </c>
      <c r="AD267" s="65">
        <v>37.5</v>
      </c>
      <c r="AE267" s="65">
        <v>23</v>
      </c>
      <c r="AF267" s="166">
        <v>16</v>
      </c>
    </row>
    <row r="268" spans="1:46" ht="16.5" thickBot="1" x14ac:dyDescent="0.3">
      <c r="A268" s="4">
        <v>860.88261027704732</v>
      </c>
      <c r="B268" s="144"/>
      <c r="C268" s="4">
        <v>7.5503906367770449E-3</v>
      </c>
      <c r="D268" s="4">
        <v>61.12052836456612</v>
      </c>
      <c r="E268" s="144"/>
      <c r="F268" s="4">
        <v>7.5503906367770449E-3</v>
      </c>
      <c r="G268" s="4">
        <v>43.657520260404368</v>
      </c>
      <c r="H268" s="144"/>
      <c r="I268" s="67">
        <v>0.64583333333333304</v>
      </c>
      <c r="X268" s="210">
        <v>0.64583333333333304</v>
      </c>
      <c r="Y268" s="74">
        <v>43</v>
      </c>
      <c r="Z268" s="68">
        <v>22</v>
      </c>
      <c r="AA268" s="119">
        <v>15.5</v>
      </c>
      <c r="AB268" s="190"/>
      <c r="AC268" s="108">
        <v>0.64583333333333304</v>
      </c>
      <c r="AD268" s="68">
        <v>37</v>
      </c>
      <c r="AE268" s="68">
        <v>22</v>
      </c>
      <c r="AF268" s="122">
        <v>15.5</v>
      </c>
    </row>
    <row r="269" spans="1:46" ht="16.5" thickBot="1" x14ac:dyDescent="0.3">
      <c r="A269" s="4">
        <v>791.73455798853365</v>
      </c>
      <c r="B269" s="144"/>
      <c r="C269" s="4">
        <v>7.5782974728847135E-3</v>
      </c>
      <c r="D269" s="4">
        <v>68.040986030548098</v>
      </c>
      <c r="E269" s="144"/>
      <c r="F269" s="4">
        <v>7.5782974728847135E-3</v>
      </c>
      <c r="G269" s="4">
        <v>49.369273584955835</v>
      </c>
      <c r="H269" s="144"/>
      <c r="I269" s="71">
        <v>0.66666666666666663</v>
      </c>
      <c r="X269" s="210">
        <v>0.66666666666666663</v>
      </c>
      <c r="Y269" s="208">
        <v>42.5</v>
      </c>
      <c r="Z269" s="223">
        <v>21</v>
      </c>
      <c r="AA269" s="224">
        <v>15</v>
      </c>
      <c r="AB269" s="190"/>
      <c r="AC269" s="108">
        <v>0.66666666666666663</v>
      </c>
      <c r="AD269" s="80">
        <v>36.6</v>
      </c>
      <c r="AE269" s="77">
        <v>21</v>
      </c>
      <c r="AF269" s="79">
        <v>15</v>
      </c>
      <c r="AI269" s="570" t="s">
        <v>361</v>
      </c>
      <c r="AJ269" s="570"/>
      <c r="AK269" s="570"/>
      <c r="AL269" s="570"/>
      <c r="AM269" s="570"/>
      <c r="AN269" s="570"/>
      <c r="AO269" s="570"/>
      <c r="AP269" s="570"/>
      <c r="AQ269" s="570"/>
      <c r="AR269" s="570"/>
      <c r="AS269" s="570"/>
      <c r="AT269" s="570"/>
    </row>
    <row r="270" spans="1:46" ht="15.75" thickBot="1" x14ac:dyDescent="0.3">
      <c r="A270" s="158"/>
      <c r="B270" s="155"/>
      <c r="C270" s="157"/>
      <c r="D270" s="157"/>
      <c r="E270" s="155"/>
      <c r="F270" s="157"/>
      <c r="G270" s="157"/>
      <c r="H270" s="155"/>
      <c r="I270" s="459"/>
      <c r="K270" s="262"/>
      <c r="L270" s="573" t="s">
        <v>363</v>
      </c>
      <c r="M270" s="573"/>
      <c r="N270" s="573"/>
      <c r="O270" s="573"/>
      <c r="P270" s="573"/>
      <c r="Q270" s="573"/>
      <c r="R270" s="573"/>
      <c r="S270" s="573"/>
      <c r="T270" s="573"/>
      <c r="U270" s="573"/>
      <c r="V270" s="573"/>
      <c r="X270" s="255"/>
      <c r="Y270" s="256"/>
      <c r="Z270" s="256"/>
      <c r="AA270" s="256"/>
      <c r="AB270" s="256"/>
      <c r="AC270" s="256"/>
      <c r="AD270" s="256"/>
      <c r="AE270" s="256"/>
      <c r="AF270" s="257"/>
      <c r="AI270" s="570" t="s">
        <v>303</v>
      </c>
      <c r="AJ270" s="570"/>
      <c r="AK270" s="570"/>
      <c r="AL270" s="570"/>
      <c r="AM270" s="570"/>
      <c r="AN270" s="570"/>
      <c r="AO270" s="570"/>
      <c r="AP270" s="570"/>
      <c r="AQ270" s="570"/>
      <c r="AR270" s="570"/>
      <c r="AS270" s="570"/>
      <c r="AT270" s="570"/>
    </row>
    <row r="271" spans="1:46" x14ac:dyDescent="0.25">
      <c r="K271" s="263"/>
      <c r="L271" s="573" t="s">
        <v>364</v>
      </c>
      <c r="M271" s="573"/>
      <c r="N271" s="573"/>
      <c r="O271" s="573"/>
      <c r="P271" s="573"/>
      <c r="Q271" s="573"/>
      <c r="R271" s="573"/>
      <c r="S271" s="573"/>
      <c r="T271" s="573"/>
      <c r="U271" s="573"/>
      <c r="V271" s="573"/>
      <c r="AI271" s="571" t="s">
        <v>362</v>
      </c>
      <c r="AJ271" s="571"/>
      <c r="AK271" s="571"/>
      <c r="AL271" s="571"/>
      <c r="AM271" s="571"/>
      <c r="AN271" s="571"/>
      <c r="AO271" s="571"/>
      <c r="AP271" s="571"/>
      <c r="AQ271" s="571"/>
      <c r="AR271" s="571"/>
      <c r="AS271" s="571"/>
      <c r="AT271" s="571"/>
    </row>
    <row r="273" spans="1:46" x14ac:dyDescent="0.25">
      <c r="A273" s="476" t="s">
        <v>282</v>
      </c>
      <c r="B273" s="476"/>
      <c r="C273" s="476"/>
      <c r="D273" s="476"/>
      <c r="E273" s="476"/>
      <c r="F273" s="476"/>
      <c r="G273" s="476"/>
      <c r="H273" s="476"/>
      <c r="I273" s="476"/>
      <c r="J273" s="476"/>
      <c r="W273" s="572" t="s">
        <v>367</v>
      </c>
      <c r="X273" s="572"/>
      <c r="Y273" s="572"/>
      <c r="Z273" s="572"/>
      <c r="AA273" s="572"/>
      <c r="AB273" s="572"/>
      <c r="AC273" s="572"/>
      <c r="AD273" s="572"/>
      <c r="AE273" s="572"/>
      <c r="AF273" s="572"/>
      <c r="AG273" s="572"/>
      <c r="AH273" s="572"/>
    </row>
    <row r="274" spans="1:46" ht="15.75" thickBot="1" x14ac:dyDescent="0.3">
      <c r="A274" s="565" t="s">
        <v>169</v>
      </c>
      <c r="B274" s="565"/>
      <c r="C274" s="565"/>
      <c r="D274" s="565"/>
      <c r="E274" s="565"/>
      <c r="F274" s="565"/>
      <c r="G274" s="565"/>
      <c r="H274" s="565"/>
      <c r="I274" s="565"/>
      <c r="W274" s="569" t="s">
        <v>277</v>
      </c>
      <c r="X274" s="569"/>
      <c r="Y274" s="569"/>
      <c r="Z274" s="569"/>
      <c r="AA274" s="569"/>
      <c r="AB274" s="569"/>
      <c r="AC274" s="569"/>
      <c r="AD274" s="569"/>
      <c r="AE274" s="569"/>
      <c r="AF274" s="569"/>
      <c r="AG274" s="569"/>
      <c r="AH274" s="480"/>
    </row>
    <row r="275" spans="1:46" ht="15.75" thickBot="1" x14ac:dyDescent="0.3">
      <c r="A275" s="566" t="s">
        <v>75</v>
      </c>
      <c r="B275" s="567"/>
      <c r="C275" s="567"/>
      <c r="D275" s="567"/>
      <c r="E275" s="567"/>
      <c r="F275" s="567"/>
      <c r="G275" s="567"/>
      <c r="H275" s="567"/>
      <c r="I275" s="568"/>
      <c r="X275" s="574" t="s">
        <v>75</v>
      </c>
      <c r="Y275" s="575"/>
      <c r="Z275" s="575"/>
      <c r="AA275" s="575"/>
      <c r="AB275" s="575"/>
      <c r="AC275" s="575"/>
      <c r="AD275" s="575"/>
      <c r="AE275" s="575"/>
      <c r="AF275" s="576"/>
    </row>
    <row r="276" spans="1:46" ht="15.75" thickBot="1" x14ac:dyDescent="0.3">
      <c r="A276" s="143" t="s">
        <v>120</v>
      </c>
      <c r="B276" s="453"/>
      <c r="C276" s="563" t="s">
        <v>78</v>
      </c>
      <c r="D276" s="564"/>
      <c r="E276" s="453"/>
      <c r="F276" s="563" t="s">
        <v>77</v>
      </c>
      <c r="G276" s="564"/>
      <c r="H276" s="453"/>
      <c r="I276" s="154" t="s">
        <v>125</v>
      </c>
      <c r="X276" s="175" t="s">
        <v>131</v>
      </c>
      <c r="Y276" s="563" t="s">
        <v>78</v>
      </c>
      <c r="Z276" s="577"/>
      <c r="AA276" s="564"/>
      <c r="AB276" s="189"/>
      <c r="AC276" s="187" t="s">
        <v>131</v>
      </c>
      <c r="AD276" s="563" t="s">
        <v>77</v>
      </c>
      <c r="AE276" s="577"/>
      <c r="AF276" s="564"/>
    </row>
    <row r="277" spans="1:46" ht="19.5" thickBot="1" x14ac:dyDescent="0.3">
      <c r="A277" s="145" t="s">
        <v>121</v>
      </c>
      <c r="B277" s="453"/>
      <c r="C277" s="146" t="s">
        <v>68</v>
      </c>
      <c r="D277" s="146" t="s">
        <v>102</v>
      </c>
      <c r="E277" s="453"/>
      <c r="F277" s="146" t="s">
        <v>68</v>
      </c>
      <c r="G277" s="146" t="s">
        <v>122</v>
      </c>
      <c r="H277" s="453"/>
      <c r="I277" s="81" t="s">
        <v>60</v>
      </c>
      <c r="X277" s="115" t="s">
        <v>60</v>
      </c>
      <c r="Y277" s="218" t="s">
        <v>129</v>
      </c>
      <c r="Z277" s="219" t="s">
        <v>98</v>
      </c>
      <c r="AA277" s="63" t="s">
        <v>99</v>
      </c>
      <c r="AB277" s="190"/>
      <c r="AC277" s="197" t="s">
        <v>60</v>
      </c>
      <c r="AD277" s="218" t="s">
        <v>130</v>
      </c>
      <c r="AE277" s="227" t="s">
        <v>98</v>
      </c>
      <c r="AF277" s="115" t="s">
        <v>99</v>
      </c>
    </row>
    <row r="278" spans="1:46" ht="16.5" thickBot="1" x14ac:dyDescent="0.3">
      <c r="A278" s="4">
        <v>975.37202132174161</v>
      </c>
      <c r="B278" s="453"/>
      <c r="C278" s="4">
        <v>2.9732245098338639E-3</v>
      </c>
      <c r="D278" s="4">
        <v>57.799484471170295</v>
      </c>
      <c r="E278" s="453"/>
      <c r="F278" s="4">
        <v>2.9732245098338639E-3</v>
      </c>
      <c r="G278" s="4">
        <v>43.670721600439784</v>
      </c>
      <c r="H278" s="453"/>
      <c r="I278" s="67">
        <v>0.39583333333333331</v>
      </c>
      <c r="X278" s="209">
        <v>0.39583333333333331</v>
      </c>
      <c r="Y278" s="65">
        <v>39.5</v>
      </c>
      <c r="Z278" s="65">
        <v>17</v>
      </c>
      <c r="AA278" s="65">
        <v>14.1</v>
      </c>
      <c r="AB278" s="190"/>
      <c r="AC278" s="130">
        <v>0.39583333333333331</v>
      </c>
      <c r="AD278" s="65">
        <v>34</v>
      </c>
      <c r="AE278" s="65">
        <v>17</v>
      </c>
      <c r="AF278" s="182">
        <v>14.1</v>
      </c>
    </row>
    <row r="279" spans="1:46" ht="16.5" thickBot="1" x14ac:dyDescent="0.3">
      <c r="A279" s="4">
        <v>1001.0288444139396</v>
      </c>
      <c r="B279" s="453"/>
      <c r="C279" s="4">
        <v>4.0957860733777151E-3</v>
      </c>
      <c r="D279" s="4">
        <v>55.567150048074488</v>
      </c>
      <c r="E279" s="453"/>
      <c r="F279" s="4">
        <v>4.0957860733777151E-3</v>
      </c>
      <c r="G279" s="4">
        <v>43.052026163373029</v>
      </c>
      <c r="H279" s="453"/>
      <c r="I279" s="67">
        <v>0.4375</v>
      </c>
      <c r="X279" s="209">
        <v>0.4375</v>
      </c>
      <c r="Y279" s="65">
        <v>41</v>
      </c>
      <c r="Z279" s="65">
        <v>18.8</v>
      </c>
      <c r="AA279" s="65">
        <v>14.7</v>
      </c>
      <c r="AB279" s="190"/>
      <c r="AC279" s="130">
        <v>0.4375</v>
      </c>
      <c r="AD279" s="65">
        <v>36</v>
      </c>
      <c r="AE279" s="65">
        <v>18.8</v>
      </c>
      <c r="AF279" s="166">
        <v>14.7</v>
      </c>
    </row>
    <row r="280" spans="1:46" ht="16.5" thickBot="1" x14ac:dyDescent="0.3">
      <c r="A280" s="4">
        <v>1010.090676059938</v>
      </c>
      <c r="B280" s="453"/>
      <c r="C280" s="4">
        <v>5.9400607709836585E-3</v>
      </c>
      <c r="D280" s="4">
        <v>53.332241626199661</v>
      </c>
      <c r="E280" s="453"/>
      <c r="F280" s="4">
        <v>5.9400607709836585E-3</v>
      </c>
      <c r="G280" s="4">
        <v>43.409964114348568</v>
      </c>
      <c r="H280" s="453"/>
      <c r="I280" s="67">
        <v>0.47916666666666669</v>
      </c>
      <c r="X280" s="209">
        <v>0.47916666666666669</v>
      </c>
      <c r="Y280" s="65">
        <v>43.5</v>
      </c>
      <c r="Z280" s="65">
        <v>22</v>
      </c>
      <c r="AA280" s="65">
        <v>16</v>
      </c>
      <c r="AB280" s="190"/>
      <c r="AC280" s="130">
        <v>0.47916666666666669</v>
      </c>
      <c r="AD280" s="65">
        <v>39.5</v>
      </c>
      <c r="AE280" s="65">
        <v>22</v>
      </c>
      <c r="AF280" s="166">
        <v>16</v>
      </c>
    </row>
    <row r="281" spans="1:46" ht="16.5" thickBot="1" x14ac:dyDescent="0.3">
      <c r="A281" s="4">
        <v>1004.9616623885347</v>
      </c>
      <c r="B281" s="453"/>
      <c r="C281" s="4">
        <v>7.4629712562113409E-3</v>
      </c>
      <c r="D281" s="4">
        <v>52.357818182776775</v>
      </c>
      <c r="E281" s="453"/>
      <c r="F281" s="4">
        <v>7.4629712562113409E-3</v>
      </c>
      <c r="G281" s="4">
        <v>43.631515152313973</v>
      </c>
      <c r="H281" s="453"/>
      <c r="I281" s="67">
        <v>0.52083333333333337</v>
      </c>
      <c r="X281" s="211">
        <v>0.52083333333333337</v>
      </c>
      <c r="Y281" s="65">
        <v>46.5</v>
      </c>
      <c r="Z281" s="65">
        <v>25.5</v>
      </c>
      <c r="AA281" s="65">
        <v>18</v>
      </c>
      <c r="AB281" s="190"/>
      <c r="AC281" s="109">
        <v>0.52083333333333337</v>
      </c>
      <c r="AD281" s="65">
        <v>43</v>
      </c>
      <c r="AE281" s="65">
        <v>25.5</v>
      </c>
      <c r="AF281" s="166">
        <v>18</v>
      </c>
    </row>
    <row r="282" spans="1:46" ht="16.5" thickBot="1" x14ac:dyDescent="0.3">
      <c r="A282" s="4">
        <v>984.3082345176673</v>
      </c>
      <c r="B282" s="453"/>
      <c r="C282" s="4">
        <v>7.6195644179235834E-3</v>
      </c>
      <c r="D282" s="4">
        <v>53.456425695538115</v>
      </c>
      <c r="E282" s="453"/>
      <c r="F282" s="4">
        <v>7.6195644179235834E-3</v>
      </c>
      <c r="G282" s="4">
        <v>45.81979345331839</v>
      </c>
      <c r="H282" s="453"/>
      <c r="I282" s="67">
        <v>0.5625</v>
      </c>
      <c r="X282" s="210">
        <v>0.5625</v>
      </c>
      <c r="Y282" s="65">
        <v>45.5</v>
      </c>
      <c r="Z282" s="65">
        <v>24.5</v>
      </c>
      <c r="AA282" s="65">
        <v>17</v>
      </c>
      <c r="AB282" s="190"/>
      <c r="AC282" s="108">
        <v>0.5625</v>
      </c>
      <c r="AD282" s="65">
        <v>42.5</v>
      </c>
      <c r="AE282" s="65">
        <v>24.5</v>
      </c>
      <c r="AF282" s="166">
        <v>17</v>
      </c>
    </row>
    <row r="283" spans="1:46" ht="16.5" thickBot="1" x14ac:dyDescent="0.3">
      <c r="A283" s="4">
        <v>941.99893584389463</v>
      </c>
      <c r="B283" s="453"/>
      <c r="C283" s="4">
        <v>7.9617924337473753E-3</v>
      </c>
      <c r="D283" s="4">
        <v>55.857387941592783</v>
      </c>
      <c r="E283" s="453"/>
      <c r="F283" s="4">
        <v>7.9617924337473753E-3</v>
      </c>
      <c r="G283" s="4">
        <v>45.217885476527492</v>
      </c>
      <c r="H283" s="453"/>
      <c r="I283" s="67">
        <v>0.60416666666666596</v>
      </c>
      <c r="X283" s="210">
        <v>0.60416666666666596</v>
      </c>
      <c r="Y283" s="65">
        <v>45</v>
      </c>
      <c r="Z283" s="65">
        <v>24</v>
      </c>
      <c r="AA283" s="65">
        <v>16.5</v>
      </c>
      <c r="AB283" s="190"/>
      <c r="AC283" s="108">
        <v>0.60416666666666596</v>
      </c>
      <c r="AD283" s="65">
        <v>41</v>
      </c>
      <c r="AE283" s="65">
        <v>24</v>
      </c>
      <c r="AF283" s="166">
        <v>16.5</v>
      </c>
    </row>
    <row r="284" spans="1:46" ht="16.5" thickBot="1" x14ac:dyDescent="0.3">
      <c r="A284" s="4">
        <v>860.88261027704732</v>
      </c>
      <c r="B284" s="453"/>
      <c r="C284" s="4">
        <v>9.2927884760332854E-3</v>
      </c>
      <c r="D284" s="4">
        <v>61.12052836456612</v>
      </c>
      <c r="E284" s="453"/>
      <c r="F284" s="4">
        <v>9.2927884760332854E-3</v>
      </c>
      <c r="G284" s="4">
        <v>49.478522961791619</v>
      </c>
      <c r="H284" s="453"/>
      <c r="I284" s="67">
        <v>0.64583333333333304</v>
      </c>
      <c r="X284" s="210">
        <v>0.64583333333333304</v>
      </c>
      <c r="Y284" s="68">
        <v>44</v>
      </c>
      <c r="Z284" s="68">
        <v>23</v>
      </c>
      <c r="AA284" s="68">
        <v>15</v>
      </c>
      <c r="AB284" s="190"/>
      <c r="AC284" s="108">
        <v>0.64583333333333304</v>
      </c>
      <c r="AD284" s="68">
        <v>40</v>
      </c>
      <c r="AE284" s="68">
        <v>23</v>
      </c>
      <c r="AF284" s="121">
        <v>15</v>
      </c>
    </row>
    <row r="285" spans="1:46" ht="16.5" thickBot="1" x14ac:dyDescent="0.3">
      <c r="A285" s="4">
        <v>791.73455798853365</v>
      </c>
      <c r="B285" s="144"/>
      <c r="C285" s="4">
        <v>9.4728718411058923E-3</v>
      </c>
      <c r="D285" s="4">
        <v>66.45863751820977</v>
      </c>
      <c r="E285" s="144"/>
      <c r="F285" s="4">
        <v>9.4728718411058923E-3</v>
      </c>
      <c r="G285" s="4">
        <v>53.799849419503154</v>
      </c>
      <c r="H285" s="144"/>
      <c r="I285" s="71">
        <v>0.66666666666666663</v>
      </c>
      <c r="L285" s="573"/>
      <c r="M285" s="573"/>
      <c r="N285" s="573"/>
      <c r="O285" s="573"/>
      <c r="P285" s="573"/>
      <c r="Q285" s="573"/>
      <c r="R285" s="573"/>
      <c r="S285" s="573"/>
      <c r="T285" s="573"/>
      <c r="U285" s="573"/>
      <c r="X285" s="210">
        <v>0.66666666666666663</v>
      </c>
      <c r="Y285" s="200">
        <v>43</v>
      </c>
      <c r="Z285" s="201">
        <v>22</v>
      </c>
      <c r="AA285" s="201">
        <v>14.5</v>
      </c>
      <c r="AB285" s="190"/>
      <c r="AC285" s="108">
        <v>0.66666666666666663</v>
      </c>
      <c r="AD285" s="112">
        <v>39</v>
      </c>
      <c r="AE285" s="80">
        <v>22</v>
      </c>
      <c r="AF285" s="80">
        <v>14.5</v>
      </c>
    </row>
    <row r="286" spans="1:46" ht="15.75" thickBot="1" x14ac:dyDescent="0.3">
      <c r="A286" s="158"/>
      <c r="B286" s="155"/>
      <c r="C286" s="157"/>
      <c r="D286" s="157"/>
      <c r="E286" s="155"/>
      <c r="F286" s="157"/>
      <c r="G286" s="157"/>
      <c r="H286" s="155"/>
      <c r="I286" s="459"/>
      <c r="X286" s="255"/>
      <c r="Y286" s="256"/>
      <c r="Z286" s="256"/>
      <c r="AA286" s="256"/>
      <c r="AB286" s="256"/>
      <c r="AC286" s="256"/>
      <c r="AD286" s="256"/>
      <c r="AE286" s="256"/>
      <c r="AF286" s="257"/>
      <c r="AI286" s="570" t="s">
        <v>366</v>
      </c>
      <c r="AJ286" s="570"/>
      <c r="AK286" s="570"/>
      <c r="AL286" s="570"/>
      <c r="AM286" s="570"/>
      <c r="AN286" s="570"/>
      <c r="AO286" s="570"/>
      <c r="AP286" s="570"/>
      <c r="AQ286" s="570"/>
      <c r="AR286" s="570"/>
      <c r="AS286" s="570"/>
      <c r="AT286" s="570"/>
    </row>
    <row r="287" spans="1:46" x14ac:dyDescent="0.25">
      <c r="L287" s="573" t="s">
        <v>369</v>
      </c>
      <c r="M287" s="573"/>
      <c r="N287" s="573"/>
      <c r="O287" s="573"/>
      <c r="P287" s="573"/>
      <c r="Q287" s="573"/>
      <c r="R287" s="573"/>
      <c r="S287" s="573"/>
      <c r="T287" s="573"/>
      <c r="U287" s="573"/>
      <c r="V287" s="573"/>
      <c r="AI287" s="570" t="s">
        <v>303</v>
      </c>
      <c r="AJ287" s="570"/>
      <c r="AK287" s="570"/>
      <c r="AL287" s="570"/>
      <c r="AM287" s="570"/>
      <c r="AN287" s="570"/>
      <c r="AO287" s="570"/>
      <c r="AP287" s="570"/>
      <c r="AQ287" s="570"/>
      <c r="AR287" s="570"/>
      <c r="AS287" s="570"/>
      <c r="AT287" s="570"/>
    </row>
    <row r="288" spans="1:46" x14ac:dyDescent="0.25">
      <c r="L288" s="573" t="s">
        <v>365</v>
      </c>
      <c r="M288" s="573"/>
      <c r="N288" s="573"/>
      <c r="O288" s="573"/>
      <c r="P288" s="573"/>
      <c r="Q288" s="573"/>
      <c r="R288" s="573"/>
      <c r="S288" s="573"/>
      <c r="T288" s="573"/>
      <c r="U288" s="573"/>
      <c r="V288" s="573"/>
      <c r="AI288" s="571" t="s">
        <v>374</v>
      </c>
      <c r="AJ288" s="571"/>
      <c r="AK288" s="571"/>
      <c r="AL288" s="571"/>
      <c r="AM288" s="571"/>
      <c r="AN288" s="571"/>
      <c r="AO288" s="571"/>
      <c r="AP288" s="571"/>
      <c r="AQ288" s="571"/>
      <c r="AR288" s="571"/>
      <c r="AS288" s="571"/>
      <c r="AT288" s="571"/>
    </row>
    <row r="291" spans="1:46" x14ac:dyDescent="0.25">
      <c r="A291" s="476" t="s">
        <v>283</v>
      </c>
      <c r="B291" s="476"/>
      <c r="C291" s="476"/>
      <c r="D291" s="476"/>
      <c r="E291" s="476"/>
      <c r="F291" s="476"/>
      <c r="G291" s="476"/>
      <c r="H291" s="476"/>
      <c r="I291" s="476"/>
      <c r="W291" s="572" t="s">
        <v>368</v>
      </c>
      <c r="X291" s="572"/>
      <c r="Y291" s="572"/>
      <c r="Z291" s="572"/>
      <c r="AA291" s="572"/>
      <c r="AB291" s="572"/>
      <c r="AC291" s="572"/>
      <c r="AD291" s="572"/>
      <c r="AE291" s="572"/>
      <c r="AF291" s="572"/>
      <c r="AG291" s="572"/>
      <c r="AH291" s="572"/>
    </row>
    <row r="292" spans="1:46" ht="15.75" thickBot="1" x14ac:dyDescent="0.3">
      <c r="A292" s="565" t="s">
        <v>169</v>
      </c>
      <c r="B292" s="565"/>
      <c r="C292" s="565"/>
      <c r="D292" s="565"/>
      <c r="E292" s="565"/>
      <c r="F292" s="565"/>
      <c r="G292" s="565"/>
      <c r="H292" s="565"/>
      <c r="I292" s="565"/>
      <c r="W292" s="569" t="s">
        <v>277</v>
      </c>
      <c r="X292" s="569"/>
      <c r="Y292" s="569"/>
      <c r="Z292" s="569"/>
      <c r="AA292" s="569"/>
      <c r="AB292" s="569"/>
      <c r="AC292" s="569"/>
      <c r="AD292" s="569"/>
      <c r="AE292" s="569"/>
      <c r="AF292" s="569"/>
      <c r="AG292" s="569"/>
      <c r="AH292" s="569"/>
    </row>
    <row r="293" spans="1:46" ht="15.75" thickBot="1" x14ac:dyDescent="0.3">
      <c r="A293" s="578" t="s">
        <v>76</v>
      </c>
      <c r="B293" s="579"/>
      <c r="C293" s="579"/>
      <c r="D293" s="579"/>
      <c r="E293" s="579"/>
      <c r="F293" s="579"/>
      <c r="G293" s="579"/>
      <c r="H293" s="579"/>
      <c r="I293" s="580"/>
      <c r="X293" s="574" t="s">
        <v>76</v>
      </c>
      <c r="Y293" s="575"/>
      <c r="Z293" s="575"/>
      <c r="AA293" s="575"/>
      <c r="AB293" s="575"/>
      <c r="AC293" s="575"/>
      <c r="AD293" s="575"/>
      <c r="AE293" s="575"/>
      <c r="AF293" s="576"/>
    </row>
    <row r="294" spans="1:46" ht="15.75" thickBot="1" x14ac:dyDescent="0.3">
      <c r="A294" s="143" t="s">
        <v>120</v>
      </c>
      <c r="B294" s="453"/>
      <c r="C294" s="563" t="s">
        <v>78</v>
      </c>
      <c r="D294" s="564"/>
      <c r="E294" s="453"/>
      <c r="F294" s="563" t="s">
        <v>77</v>
      </c>
      <c r="G294" s="564"/>
      <c r="H294" s="453"/>
      <c r="I294" s="159" t="s">
        <v>125</v>
      </c>
      <c r="X294" s="175" t="s">
        <v>131</v>
      </c>
      <c r="Y294" s="563" t="s">
        <v>78</v>
      </c>
      <c r="Z294" s="577"/>
      <c r="AA294" s="564"/>
      <c r="AB294" s="189"/>
      <c r="AC294" s="187" t="s">
        <v>131</v>
      </c>
      <c r="AD294" s="563" t="s">
        <v>77</v>
      </c>
      <c r="AE294" s="577"/>
      <c r="AF294" s="564"/>
    </row>
    <row r="295" spans="1:46" ht="19.5" thickBot="1" x14ac:dyDescent="0.3">
      <c r="A295" s="145" t="s">
        <v>121</v>
      </c>
      <c r="B295" s="453"/>
      <c r="C295" s="146" t="s">
        <v>68</v>
      </c>
      <c r="D295" s="146" t="s">
        <v>102</v>
      </c>
      <c r="E295" s="453"/>
      <c r="F295" s="146" t="s">
        <v>68</v>
      </c>
      <c r="G295" s="146" t="s">
        <v>122</v>
      </c>
      <c r="H295" s="453"/>
      <c r="I295" s="81" t="s">
        <v>60</v>
      </c>
      <c r="X295" s="115" t="s">
        <v>60</v>
      </c>
      <c r="Y295" s="218" t="s">
        <v>129</v>
      </c>
      <c r="Z295" s="219" t="s">
        <v>98</v>
      </c>
      <c r="AA295" s="63" t="s">
        <v>99</v>
      </c>
      <c r="AB295" s="190"/>
      <c r="AC295" s="197" t="s">
        <v>60</v>
      </c>
      <c r="AD295" s="218" t="s">
        <v>130</v>
      </c>
      <c r="AE295" s="227" t="s">
        <v>98</v>
      </c>
      <c r="AF295" s="115" t="s">
        <v>99</v>
      </c>
    </row>
    <row r="296" spans="1:46" ht="16.5" thickBot="1" x14ac:dyDescent="0.3">
      <c r="A296" s="4">
        <v>969.56791106314517</v>
      </c>
      <c r="B296" s="453"/>
      <c r="C296" s="4">
        <v>2.0627745382032817E-3</v>
      </c>
      <c r="D296" s="4">
        <v>56.853366712143568</v>
      </c>
      <c r="E296" s="453"/>
      <c r="F296" s="4">
        <v>3.0941618073049228E-3</v>
      </c>
      <c r="G296" s="4">
        <v>20.673951531688569</v>
      </c>
      <c r="H296" s="453"/>
      <c r="I296" s="67">
        <v>0.39583333333333331</v>
      </c>
      <c r="X296" s="209">
        <v>0.39583333333333331</v>
      </c>
      <c r="Y296" s="65">
        <v>50</v>
      </c>
      <c r="Z296" s="65">
        <v>31</v>
      </c>
      <c r="AA296" s="65">
        <v>28</v>
      </c>
      <c r="AB296" s="190"/>
      <c r="AC296" s="130">
        <v>0.39583333333333331</v>
      </c>
      <c r="AD296" s="65">
        <v>44</v>
      </c>
      <c r="AE296" s="65">
        <v>31</v>
      </c>
      <c r="AF296" s="182">
        <v>28</v>
      </c>
    </row>
    <row r="297" spans="1:46" ht="16.5" thickBot="1" x14ac:dyDescent="0.3">
      <c r="A297" s="4">
        <v>999.89078617417329</v>
      </c>
      <c r="B297" s="453"/>
      <c r="C297" s="4">
        <v>2.0002184515095786E-3</v>
      </c>
      <c r="D297" s="4">
        <v>57.635094549177587</v>
      </c>
      <c r="E297" s="453"/>
      <c r="F297" s="4">
        <v>3.000327677264368E-3</v>
      </c>
      <c r="G297" s="4">
        <v>20.046989408409598</v>
      </c>
      <c r="H297" s="453"/>
      <c r="I297" s="67">
        <v>0.4375</v>
      </c>
      <c r="X297" s="209">
        <v>0.4375</v>
      </c>
      <c r="Y297" s="65">
        <v>52</v>
      </c>
      <c r="Z297" s="65">
        <v>33</v>
      </c>
      <c r="AA297" s="65">
        <v>30</v>
      </c>
      <c r="AB297" s="190"/>
      <c r="AC297" s="130">
        <v>0.4375</v>
      </c>
      <c r="AD297" s="65">
        <v>45</v>
      </c>
      <c r="AE297" s="65">
        <v>33</v>
      </c>
      <c r="AF297" s="166">
        <v>30</v>
      </c>
    </row>
    <row r="298" spans="1:46" ht="16.5" thickBot="1" x14ac:dyDescent="0.3">
      <c r="A298" s="4">
        <v>1012.5750112315833</v>
      </c>
      <c r="B298" s="453"/>
      <c r="C298" s="4">
        <v>2.9627434676183988E-3</v>
      </c>
      <c r="D298" s="4">
        <v>54.4386335714075</v>
      </c>
      <c r="E298" s="453"/>
      <c r="F298" s="4">
        <v>3.654050276729361E-3</v>
      </c>
      <c r="G298" s="4">
        <v>18.063728412330661</v>
      </c>
      <c r="H298" s="453"/>
      <c r="I298" s="67">
        <v>0.47916666666666669</v>
      </c>
      <c r="X298" s="209">
        <v>0.47916666666666669</v>
      </c>
      <c r="Y298" s="65">
        <v>55</v>
      </c>
      <c r="Z298" s="65">
        <v>34.700000000000003</v>
      </c>
      <c r="AA298" s="65">
        <v>31</v>
      </c>
      <c r="AB298" s="190"/>
      <c r="AC298" s="130">
        <v>0.47916666666666669</v>
      </c>
      <c r="AD298" s="65">
        <v>48</v>
      </c>
      <c r="AE298" s="65">
        <v>34.700000000000003</v>
      </c>
      <c r="AF298" s="166">
        <v>31</v>
      </c>
    </row>
    <row r="299" spans="1:46" ht="16.5" thickBot="1" x14ac:dyDescent="0.3">
      <c r="A299" s="4">
        <v>1011.0561892303389</v>
      </c>
      <c r="B299" s="453"/>
      <c r="C299" s="4">
        <v>4.945323566839765E-3</v>
      </c>
      <c r="D299" s="4">
        <v>49.564010916294862</v>
      </c>
      <c r="E299" s="453"/>
      <c r="F299" s="4">
        <v>4.945323566839765E-3</v>
      </c>
      <c r="G299" s="4">
        <v>17.3474038207032</v>
      </c>
      <c r="H299" s="453"/>
      <c r="I299" s="67">
        <v>0.52083333333333337</v>
      </c>
      <c r="X299" s="211">
        <v>0.52083333333333337</v>
      </c>
      <c r="Y299" s="65">
        <v>61</v>
      </c>
      <c r="Z299" s="65">
        <v>37</v>
      </c>
      <c r="AA299" s="65">
        <v>32</v>
      </c>
      <c r="AB299" s="190"/>
      <c r="AC299" s="109">
        <v>0.52083333333333337</v>
      </c>
      <c r="AD299" s="65">
        <v>50</v>
      </c>
      <c r="AE299" s="65">
        <v>37</v>
      </c>
      <c r="AF299" s="166">
        <v>32</v>
      </c>
    </row>
    <row r="300" spans="1:46" ht="16.5" thickBot="1" x14ac:dyDescent="0.3">
      <c r="A300" s="4">
        <v>994.94606682458618</v>
      </c>
      <c r="B300" s="453"/>
      <c r="C300" s="4">
        <v>5.0253980258022609E-3</v>
      </c>
      <c r="D300" s="4">
        <v>50.366549173800578</v>
      </c>
      <c r="E300" s="453"/>
      <c r="F300" s="4">
        <v>5.0253980258022609E-3</v>
      </c>
      <c r="G300" s="4">
        <v>16.369128481485188</v>
      </c>
      <c r="H300" s="453"/>
      <c r="I300" s="67">
        <v>0.5625</v>
      </c>
      <c r="X300" s="210">
        <v>0.5625</v>
      </c>
      <c r="Y300" s="65">
        <v>60</v>
      </c>
      <c r="Z300" s="65">
        <v>38</v>
      </c>
      <c r="AA300" s="65">
        <v>33</v>
      </c>
      <c r="AB300" s="190"/>
      <c r="AC300" s="108">
        <v>0.5625</v>
      </c>
      <c r="AD300" s="65">
        <v>49</v>
      </c>
      <c r="AE300" s="65">
        <v>38</v>
      </c>
      <c r="AF300" s="166">
        <v>33</v>
      </c>
    </row>
    <row r="301" spans="1:46" ht="16.5" thickBot="1" x14ac:dyDescent="0.3">
      <c r="A301" s="4">
        <v>959.7318955320668</v>
      </c>
      <c r="B301" s="453"/>
      <c r="C301" s="4">
        <v>5.2097882995000852E-3</v>
      </c>
      <c r="D301" s="4">
        <v>52.214582252909651</v>
      </c>
      <c r="E301" s="453"/>
      <c r="F301" s="4">
        <v>5.2097882995000852E-3</v>
      </c>
      <c r="G301" s="4">
        <v>15.664374675872894</v>
      </c>
      <c r="H301" s="453"/>
      <c r="I301" s="67">
        <v>0.60416666666666596</v>
      </c>
      <c r="X301" s="210">
        <v>0.60416666666666596</v>
      </c>
      <c r="Y301" s="65">
        <v>58</v>
      </c>
      <c r="Z301" s="65">
        <v>37</v>
      </c>
      <c r="AA301" s="65">
        <v>32</v>
      </c>
      <c r="AB301" s="190"/>
      <c r="AC301" s="108">
        <v>0.60416666666666596</v>
      </c>
      <c r="AD301" s="65">
        <v>46</v>
      </c>
      <c r="AE301" s="65">
        <v>37</v>
      </c>
      <c r="AF301" s="166">
        <v>32</v>
      </c>
    </row>
    <row r="302" spans="1:46" ht="16.5" thickBot="1" x14ac:dyDescent="0.3">
      <c r="A302" s="4">
        <v>892.62611292115275</v>
      </c>
      <c r="B302" s="453"/>
      <c r="C302" s="4">
        <v>5.6014493947945465E-3</v>
      </c>
      <c r="D302" s="4">
        <v>56.139966414388866</v>
      </c>
      <c r="E302" s="453"/>
      <c r="F302" s="4">
        <v>5.6014493947945465E-3</v>
      </c>
      <c r="G302" s="4">
        <v>16.84198992431666</v>
      </c>
      <c r="H302" s="453"/>
      <c r="I302" s="67">
        <v>0.64583333333333304</v>
      </c>
      <c r="X302" s="210">
        <v>0.64583333333333304</v>
      </c>
      <c r="Y302" s="68">
        <v>57</v>
      </c>
      <c r="Z302" s="68">
        <v>36</v>
      </c>
      <c r="AA302" s="68">
        <v>31</v>
      </c>
      <c r="AB302" s="190"/>
      <c r="AC302" s="108">
        <v>0.64583333333333304</v>
      </c>
      <c r="AD302" s="68">
        <v>45</v>
      </c>
      <c r="AE302" s="228">
        <v>36</v>
      </c>
      <c r="AF302" s="121">
        <v>31</v>
      </c>
    </row>
    <row r="303" spans="1:46" ht="16.5" thickBot="1" x14ac:dyDescent="0.3">
      <c r="A303" s="4">
        <v>837.24250628523066</v>
      </c>
      <c r="B303" s="453"/>
      <c r="C303" s="4">
        <v>5.9719853715795536E-3</v>
      </c>
      <c r="D303" s="4">
        <v>62.846307497524855</v>
      </c>
      <c r="E303" s="453"/>
      <c r="F303" s="4">
        <v>5.9719853715795536E-3</v>
      </c>
      <c r="G303" s="4">
        <v>17.956087856435676</v>
      </c>
      <c r="H303" s="453"/>
      <c r="I303" s="71">
        <v>0.66666666666666663</v>
      </c>
      <c r="X303" s="210">
        <v>0.66666666666666663</v>
      </c>
      <c r="Y303" s="200">
        <v>54</v>
      </c>
      <c r="Z303" s="200">
        <v>35</v>
      </c>
      <c r="AA303" s="200">
        <v>30</v>
      </c>
      <c r="AB303" s="190"/>
      <c r="AC303" s="108">
        <v>0.66666666666666663</v>
      </c>
      <c r="AD303" s="221">
        <v>44</v>
      </c>
      <c r="AE303" s="222">
        <v>35</v>
      </c>
      <c r="AF303" s="220">
        <v>30</v>
      </c>
      <c r="AI303" s="570" t="s">
        <v>372</v>
      </c>
      <c r="AJ303" s="570"/>
      <c r="AK303" s="570"/>
      <c r="AL303" s="570"/>
      <c r="AM303" s="570"/>
      <c r="AN303" s="570"/>
      <c r="AO303" s="570"/>
      <c r="AP303" s="570"/>
      <c r="AQ303" s="570"/>
      <c r="AR303" s="570"/>
      <c r="AS303" s="570"/>
      <c r="AT303" s="570"/>
    </row>
    <row r="304" spans="1:46" ht="15.75" thickBot="1" x14ac:dyDescent="0.3">
      <c r="A304" s="158"/>
      <c r="B304" s="155"/>
      <c r="C304" s="157"/>
      <c r="D304" s="157"/>
      <c r="E304" s="155"/>
      <c r="F304" s="157"/>
      <c r="G304" s="157"/>
      <c r="H304" s="155"/>
      <c r="I304" s="459"/>
      <c r="L304" s="573" t="s">
        <v>370</v>
      </c>
      <c r="M304" s="573"/>
      <c r="N304" s="573"/>
      <c r="O304" s="573"/>
      <c r="P304" s="573"/>
      <c r="Q304" s="573"/>
      <c r="R304" s="573"/>
      <c r="S304" s="573"/>
      <c r="T304" s="573"/>
      <c r="U304" s="573"/>
      <c r="V304" s="573"/>
      <c r="X304" s="255"/>
      <c r="Y304" s="256"/>
      <c r="Z304" s="256"/>
      <c r="AA304" s="256"/>
      <c r="AB304" s="256"/>
      <c r="AC304" s="256"/>
      <c r="AD304" s="256"/>
      <c r="AE304" s="256"/>
      <c r="AF304" s="257"/>
      <c r="AI304" s="570" t="s">
        <v>303</v>
      </c>
      <c r="AJ304" s="570"/>
      <c r="AK304" s="570"/>
      <c r="AL304" s="570"/>
      <c r="AM304" s="570"/>
      <c r="AN304" s="570"/>
      <c r="AO304" s="570"/>
      <c r="AP304" s="570"/>
      <c r="AQ304" s="570"/>
      <c r="AR304" s="570"/>
      <c r="AS304" s="570"/>
      <c r="AT304" s="570"/>
    </row>
    <row r="305" spans="1:46" x14ac:dyDescent="0.25">
      <c r="L305" s="573" t="s">
        <v>371</v>
      </c>
      <c r="M305" s="573"/>
      <c r="N305" s="573"/>
      <c r="O305" s="573"/>
      <c r="P305" s="573"/>
      <c r="Q305" s="573"/>
      <c r="R305" s="573"/>
      <c r="S305" s="573"/>
      <c r="T305" s="573"/>
      <c r="U305" s="573"/>
      <c r="V305" s="573"/>
      <c r="AI305" s="571" t="s">
        <v>373</v>
      </c>
      <c r="AJ305" s="571"/>
      <c r="AK305" s="571"/>
      <c r="AL305" s="571"/>
      <c r="AM305" s="571"/>
      <c r="AN305" s="571"/>
      <c r="AO305" s="571"/>
      <c r="AP305" s="571"/>
      <c r="AQ305" s="571"/>
      <c r="AR305" s="571"/>
      <c r="AS305" s="571"/>
      <c r="AT305" s="571"/>
    </row>
    <row r="312" spans="1:46" x14ac:dyDescent="0.25">
      <c r="A312" s="476"/>
      <c r="B312" s="476"/>
      <c r="C312" s="476"/>
      <c r="D312" s="476"/>
      <c r="E312" s="476"/>
      <c r="F312" s="476"/>
      <c r="G312" s="476"/>
      <c r="H312" s="476"/>
      <c r="I312" s="476"/>
    </row>
    <row r="313" spans="1:46" x14ac:dyDescent="0.25">
      <c r="A313" s="486"/>
      <c r="B313" s="486"/>
      <c r="C313" s="486"/>
      <c r="D313" s="486"/>
      <c r="E313" s="486"/>
      <c r="F313" s="486"/>
      <c r="G313" s="486"/>
      <c r="H313" s="486"/>
      <c r="I313" s="486"/>
    </row>
    <row r="314" spans="1:46" x14ac:dyDescent="0.25">
      <c r="A314" s="171"/>
      <c r="B314" s="171"/>
      <c r="C314" s="171"/>
      <c r="D314" s="171"/>
      <c r="E314" s="171"/>
      <c r="F314" s="171"/>
      <c r="G314" s="171"/>
      <c r="H314" s="171"/>
      <c r="I314" s="485"/>
    </row>
    <row r="315" spans="1:46" x14ac:dyDescent="0.25">
      <c r="A315" s="171"/>
      <c r="B315" s="171"/>
      <c r="C315" s="171"/>
      <c r="D315" s="171"/>
      <c r="E315" s="171"/>
      <c r="F315" s="171"/>
      <c r="G315" s="171"/>
      <c r="H315" s="171"/>
      <c r="I315" s="485"/>
    </row>
    <row r="316" spans="1:46" x14ac:dyDescent="0.25">
      <c r="A316" s="171"/>
      <c r="B316" s="171"/>
      <c r="C316" s="171"/>
      <c r="D316" s="171"/>
      <c r="E316" s="171"/>
      <c r="F316" s="171"/>
      <c r="G316" s="171"/>
      <c r="H316" s="171"/>
      <c r="I316" s="485"/>
    </row>
    <row r="317" spans="1:46" x14ac:dyDescent="0.25">
      <c r="A317" s="171"/>
      <c r="B317" s="171"/>
      <c r="C317" s="171"/>
      <c r="D317" s="171"/>
      <c r="E317" s="171"/>
      <c r="F317" s="171"/>
      <c r="G317" s="171"/>
      <c r="H317" s="171"/>
      <c r="I317" s="485"/>
    </row>
    <row r="318" spans="1:46" x14ac:dyDescent="0.25">
      <c r="A318" s="171"/>
      <c r="B318" s="171"/>
      <c r="C318" s="171"/>
      <c r="D318" s="171"/>
      <c r="E318" s="171"/>
      <c r="F318" s="171"/>
      <c r="G318" s="171"/>
      <c r="H318" s="171"/>
      <c r="I318" s="485"/>
    </row>
    <row r="319" spans="1:46" x14ac:dyDescent="0.25">
      <c r="A319" s="171"/>
      <c r="B319" s="171"/>
      <c r="C319" s="171"/>
      <c r="D319" s="171"/>
      <c r="E319" s="171"/>
      <c r="F319" s="171"/>
      <c r="G319" s="171"/>
      <c r="H319" s="171"/>
      <c r="I319" s="485"/>
    </row>
    <row r="320" spans="1:46" x14ac:dyDescent="0.25">
      <c r="A320" s="171"/>
      <c r="B320" s="171"/>
      <c r="C320" s="171"/>
      <c r="D320" s="171"/>
      <c r="E320" s="171"/>
      <c r="F320" s="171"/>
      <c r="G320" s="171"/>
      <c r="H320" s="171"/>
      <c r="I320" s="485"/>
    </row>
    <row r="321" spans="1:21" x14ac:dyDescent="0.25">
      <c r="A321" s="171"/>
      <c r="B321" s="171"/>
      <c r="C321" s="171"/>
      <c r="D321" s="171"/>
      <c r="E321" s="171"/>
      <c r="F321" s="171"/>
      <c r="G321" s="171"/>
      <c r="H321" s="171"/>
      <c r="I321" s="485"/>
    </row>
    <row r="322" spans="1:21" x14ac:dyDescent="0.25">
      <c r="A322" s="171"/>
      <c r="B322" s="171"/>
      <c r="C322" s="171"/>
      <c r="D322" s="171"/>
      <c r="E322" s="171"/>
      <c r="F322" s="171"/>
      <c r="G322" s="171"/>
      <c r="H322" s="171"/>
      <c r="I322" s="485"/>
    </row>
    <row r="323" spans="1:21" x14ac:dyDescent="0.25">
      <c r="A323" s="171"/>
      <c r="B323" s="171"/>
      <c r="C323" s="171"/>
      <c r="D323" s="171"/>
      <c r="E323" s="171"/>
      <c r="F323" s="171"/>
      <c r="G323" s="171"/>
      <c r="H323" s="171"/>
      <c r="I323" s="485"/>
    </row>
    <row r="324" spans="1:21" x14ac:dyDescent="0.25">
      <c r="A324" s="171"/>
      <c r="B324" s="171"/>
      <c r="C324" s="171"/>
      <c r="D324" s="171"/>
      <c r="E324" s="171"/>
      <c r="F324" s="171"/>
      <c r="G324" s="171"/>
      <c r="H324" s="171"/>
      <c r="I324" s="485"/>
    </row>
    <row r="325" spans="1:21" x14ac:dyDescent="0.25">
      <c r="A325" s="171"/>
      <c r="B325" s="171"/>
      <c r="C325" s="171"/>
      <c r="D325" s="171"/>
      <c r="E325" s="171"/>
      <c r="F325" s="171"/>
      <c r="G325" s="171"/>
      <c r="H325" s="171"/>
      <c r="I325" s="485"/>
    </row>
    <row r="326" spans="1:21" x14ac:dyDescent="0.25">
      <c r="A326" s="171"/>
      <c r="B326" s="171"/>
      <c r="C326" s="171"/>
      <c r="D326" s="171"/>
      <c r="E326" s="171"/>
      <c r="F326" s="171"/>
      <c r="G326" s="171"/>
      <c r="H326" s="171"/>
      <c r="I326" s="485"/>
      <c r="L326" s="464"/>
      <c r="M326" s="464"/>
      <c r="N326" s="464"/>
      <c r="O326" s="464"/>
      <c r="P326" s="464"/>
      <c r="Q326" s="464"/>
      <c r="R326" s="464"/>
      <c r="S326" s="464"/>
      <c r="T326" s="464"/>
      <c r="U326" s="464"/>
    </row>
    <row r="327" spans="1:21" x14ac:dyDescent="0.25">
      <c r="A327" s="171"/>
      <c r="B327" s="171"/>
      <c r="C327" s="171"/>
      <c r="D327" s="171"/>
      <c r="E327" s="171"/>
      <c r="F327" s="171"/>
      <c r="G327" s="171"/>
      <c r="H327" s="171"/>
      <c r="I327" s="485"/>
    </row>
    <row r="328" spans="1:21" x14ac:dyDescent="0.25">
      <c r="A328" s="171"/>
      <c r="B328" s="171"/>
      <c r="C328" s="171"/>
      <c r="D328" s="171"/>
      <c r="E328" s="171"/>
      <c r="F328" s="171"/>
      <c r="G328" s="171"/>
      <c r="H328" s="171"/>
      <c r="I328" s="485"/>
    </row>
    <row r="329" spans="1:21" x14ac:dyDescent="0.25">
      <c r="A329" s="171"/>
      <c r="B329" s="171"/>
      <c r="C329" s="171"/>
      <c r="D329" s="171"/>
      <c r="E329" s="171"/>
      <c r="F329" s="171"/>
      <c r="G329" s="171"/>
      <c r="H329" s="171"/>
      <c r="I329" s="485"/>
    </row>
    <row r="330" spans="1:21" x14ac:dyDescent="0.25">
      <c r="A330" s="171"/>
      <c r="B330" s="171"/>
      <c r="C330" s="171"/>
      <c r="D330" s="171"/>
      <c r="E330" s="171"/>
      <c r="F330" s="171"/>
      <c r="G330" s="171"/>
      <c r="H330" s="171"/>
      <c r="I330" s="485"/>
    </row>
    <row r="331" spans="1:21" x14ac:dyDescent="0.25">
      <c r="A331" s="171"/>
      <c r="B331" s="171"/>
      <c r="C331" s="171"/>
      <c r="D331" s="171"/>
      <c r="E331" s="171"/>
      <c r="F331" s="171"/>
      <c r="G331" s="171"/>
      <c r="H331" s="171"/>
      <c r="I331" s="485"/>
    </row>
    <row r="332" spans="1:21" x14ac:dyDescent="0.25">
      <c r="A332" s="171"/>
      <c r="B332" s="171"/>
      <c r="C332" s="171"/>
      <c r="D332" s="171"/>
      <c r="E332" s="171"/>
      <c r="F332" s="171"/>
      <c r="G332" s="171"/>
      <c r="H332" s="171"/>
      <c r="I332" s="485"/>
    </row>
    <row r="333" spans="1:21" x14ac:dyDescent="0.25">
      <c r="A333" s="171"/>
      <c r="B333" s="171"/>
      <c r="C333" s="171"/>
      <c r="D333" s="171"/>
      <c r="E333" s="171"/>
      <c r="F333" s="171"/>
      <c r="G333" s="171"/>
      <c r="H333" s="171"/>
      <c r="I333" s="485"/>
    </row>
    <row r="334" spans="1:21" x14ac:dyDescent="0.25">
      <c r="A334" s="171"/>
      <c r="B334" s="171"/>
      <c r="C334" s="171"/>
      <c r="D334" s="171"/>
      <c r="E334" s="171"/>
      <c r="F334" s="171"/>
      <c r="G334" s="171"/>
      <c r="H334" s="171"/>
      <c r="I334" s="485"/>
    </row>
    <row r="335" spans="1:21" x14ac:dyDescent="0.25">
      <c r="A335" s="171"/>
      <c r="B335" s="171"/>
      <c r="C335" s="171"/>
      <c r="D335" s="171"/>
      <c r="E335" s="171"/>
      <c r="F335" s="171"/>
      <c r="G335" s="171"/>
      <c r="H335" s="171"/>
      <c r="I335" s="485"/>
    </row>
    <row r="336" spans="1:21" x14ac:dyDescent="0.25">
      <c r="A336" s="171"/>
      <c r="B336" s="171"/>
      <c r="C336" s="171"/>
      <c r="D336" s="171"/>
      <c r="E336" s="171"/>
      <c r="F336" s="171"/>
      <c r="G336" s="171"/>
      <c r="H336" s="171"/>
      <c r="I336" s="485"/>
    </row>
    <row r="337" spans="1:21" x14ac:dyDescent="0.25">
      <c r="A337" s="171"/>
      <c r="B337" s="171"/>
      <c r="C337" s="171"/>
      <c r="D337" s="171"/>
      <c r="E337" s="171"/>
      <c r="F337" s="171"/>
      <c r="G337" s="171"/>
      <c r="H337" s="171"/>
      <c r="I337" s="485"/>
    </row>
    <row r="338" spans="1:21" x14ac:dyDescent="0.25">
      <c r="A338" s="171"/>
      <c r="B338" s="171"/>
      <c r="C338" s="171"/>
      <c r="D338" s="171"/>
      <c r="E338" s="171"/>
      <c r="F338" s="171"/>
      <c r="G338" s="171"/>
      <c r="H338" s="171"/>
      <c r="I338" s="485"/>
    </row>
    <row r="339" spans="1:21" x14ac:dyDescent="0.25">
      <c r="A339" s="171"/>
      <c r="B339" s="171"/>
      <c r="C339" s="171"/>
      <c r="D339" s="171"/>
      <c r="E339" s="171"/>
      <c r="F339" s="171"/>
      <c r="G339" s="171"/>
      <c r="H339" s="171"/>
      <c r="I339" s="485"/>
    </row>
    <row r="340" spans="1:21" x14ac:dyDescent="0.25">
      <c r="A340" s="171"/>
      <c r="B340" s="171"/>
      <c r="C340" s="171"/>
      <c r="D340" s="171"/>
      <c r="E340" s="171"/>
      <c r="F340" s="171"/>
      <c r="G340" s="171"/>
      <c r="H340" s="171"/>
      <c r="I340" s="485"/>
    </row>
    <row r="341" spans="1:21" x14ac:dyDescent="0.25">
      <c r="A341" s="171"/>
      <c r="B341" s="171"/>
      <c r="C341" s="171"/>
      <c r="D341" s="171"/>
      <c r="E341" s="171"/>
      <c r="F341" s="171"/>
      <c r="G341" s="171"/>
      <c r="H341" s="171"/>
      <c r="I341" s="485"/>
    </row>
    <row r="342" spans="1:21" x14ac:dyDescent="0.25">
      <c r="A342" s="171"/>
      <c r="B342" s="171"/>
      <c r="C342" s="171"/>
      <c r="D342" s="171"/>
      <c r="E342" s="171"/>
      <c r="F342" s="171"/>
      <c r="G342" s="171"/>
      <c r="H342" s="171"/>
      <c r="I342" s="485"/>
    </row>
    <row r="343" spans="1:21" x14ac:dyDescent="0.25">
      <c r="A343" s="171"/>
      <c r="B343" s="171"/>
      <c r="C343" s="171"/>
      <c r="D343" s="171"/>
      <c r="E343" s="171"/>
      <c r="F343" s="171"/>
      <c r="G343" s="171"/>
      <c r="H343" s="171"/>
      <c r="I343" s="485"/>
      <c r="L343" s="464"/>
      <c r="M343" s="464"/>
      <c r="N343" s="464"/>
      <c r="O343" s="464"/>
      <c r="P343" s="464"/>
      <c r="Q343" s="464"/>
      <c r="R343" s="464"/>
      <c r="S343" s="464"/>
      <c r="T343" s="464"/>
      <c r="U343" s="464"/>
    </row>
    <row r="344" spans="1:21" x14ac:dyDescent="0.25">
      <c r="A344" s="171"/>
      <c r="B344" s="171"/>
      <c r="C344" s="171"/>
      <c r="D344" s="171"/>
      <c r="E344" s="171"/>
      <c r="F344" s="171"/>
      <c r="G344" s="171"/>
      <c r="H344" s="171"/>
      <c r="I344" s="485"/>
    </row>
    <row r="345" spans="1:21" x14ac:dyDescent="0.25">
      <c r="A345" s="171"/>
      <c r="B345" s="171"/>
      <c r="C345" s="171"/>
      <c r="D345" s="171"/>
      <c r="E345" s="171"/>
      <c r="F345" s="171"/>
      <c r="G345" s="171"/>
      <c r="H345" s="171"/>
      <c r="I345" s="485"/>
    </row>
    <row r="346" spans="1:21" x14ac:dyDescent="0.25">
      <c r="A346" s="171"/>
      <c r="B346" s="171"/>
      <c r="C346" s="171"/>
      <c r="D346" s="171"/>
      <c r="E346" s="171"/>
      <c r="F346" s="171"/>
      <c r="G346" s="171"/>
      <c r="H346" s="171"/>
      <c r="I346" s="485"/>
    </row>
    <row r="347" spans="1:21" x14ac:dyDescent="0.25">
      <c r="A347" s="171"/>
      <c r="B347" s="171"/>
      <c r="C347" s="171"/>
      <c r="D347" s="171"/>
      <c r="E347" s="171"/>
      <c r="F347" s="171"/>
      <c r="G347" s="171"/>
      <c r="H347" s="171"/>
      <c r="I347" s="485"/>
    </row>
    <row r="348" spans="1:21" x14ac:dyDescent="0.25">
      <c r="A348" s="171"/>
      <c r="B348" s="171"/>
      <c r="C348" s="171"/>
      <c r="D348" s="171"/>
      <c r="E348" s="171"/>
      <c r="F348" s="171"/>
      <c r="G348" s="171"/>
      <c r="H348" s="171"/>
      <c r="I348" s="485"/>
    </row>
    <row r="349" spans="1:21" x14ac:dyDescent="0.25">
      <c r="A349" s="171"/>
      <c r="B349" s="171"/>
      <c r="C349" s="171"/>
      <c r="D349" s="171"/>
      <c r="E349" s="171"/>
      <c r="F349" s="171"/>
      <c r="G349" s="171"/>
      <c r="H349" s="171"/>
      <c r="I349" s="485"/>
    </row>
    <row r="350" spans="1:21" x14ac:dyDescent="0.25">
      <c r="A350" s="171"/>
      <c r="B350" s="171"/>
      <c r="C350" s="171"/>
      <c r="D350" s="171"/>
      <c r="E350" s="171"/>
      <c r="F350" s="171"/>
      <c r="G350" s="171"/>
      <c r="H350" s="171"/>
      <c r="I350" s="485"/>
    </row>
    <row r="351" spans="1:21" x14ac:dyDescent="0.25">
      <c r="A351" s="171"/>
      <c r="B351" s="171"/>
      <c r="C351" s="171"/>
      <c r="D351" s="171"/>
      <c r="E351" s="171"/>
      <c r="F351" s="171"/>
      <c r="G351" s="171"/>
      <c r="H351" s="171"/>
      <c r="I351" s="485"/>
    </row>
    <row r="352" spans="1:21" x14ac:dyDescent="0.25">
      <c r="A352" s="171"/>
      <c r="B352" s="171"/>
      <c r="C352" s="171"/>
      <c r="D352" s="171"/>
      <c r="E352" s="171"/>
      <c r="F352" s="171"/>
      <c r="G352" s="171"/>
      <c r="H352" s="171"/>
      <c r="I352" s="485"/>
    </row>
    <row r="353" spans="1:9" x14ac:dyDescent="0.25">
      <c r="A353" s="171"/>
      <c r="B353" s="171"/>
      <c r="C353" s="171"/>
      <c r="D353" s="171"/>
      <c r="E353" s="171"/>
      <c r="F353" s="171"/>
      <c r="G353" s="171"/>
      <c r="H353" s="171"/>
      <c r="I353" s="485"/>
    </row>
    <row r="354" spans="1:9" x14ac:dyDescent="0.25">
      <c r="A354" s="171"/>
      <c r="B354" s="171"/>
      <c r="C354" s="171"/>
      <c r="D354" s="171"/>
      <c r="E354" s="171"/>
      <c r="F354" s="171"/>
      <c r="G354" s="171"/>
      <c r="H354" s="171"/>
      <c r="I354" s="485"/>
    </row>
    <row r="355" spans="1:9" x14ac:dyDescent="0.25">
      <c r="A355" s="171"/>
      <c r="B355" s="171"/>
      <c r="C355" s="171"/>
      <c r="D355" s="171"/>
      <c r="E355" s="171"/>
      <c r="F355" s="171"/>
      <c r="G355" s="171"/>
      <c r="H355" s="171"/>
      <c r="I355" s="485"/>
    </row>
    <row r="356" spans="1:9" x14ac:dyDescent="0.25">
      <c r="A356" s="171"/>
      <c r="B356" s="171"/>
      <c r="C356" s="171"/>
      <c r="D356" s="171"/>
      <c r="E356" s="171"/>
      <c r="F356" s="171"/>
      <c r="G356" s="171"/>
      <c r="H356" s="171"/>
      <c r="I356" s="485"/>
    </row>
    <row r="357" spans="1:9" x14ac:dyDescent="0.25">
      <c r="A357" s="171"/>
      <c r="B357" s="171"/>
      <c r="C357" s="171"/>
      <c r="D357" s="171"/>
      <c r="E357" s="171"/>
      <c r="F357" s="171"/>
      <c r="G357" s="171"/>
      <c r="H357" s="171"/>
      <c r="I357" s="485"/>
    </row>
  </sheetData>
  <mergeCells count="278">
    <mergeCell ref="AI101:AT101"/>
    <mergeCell ref="AI119:AT119"/>
    <mergeCell ref="F4:G4"/>
    <mergeCell ref="C20:D20"/>
    <mergeCell ref="F20:G20"/>
    <mergeCell ref="AD73:AF73"/>
    <mergeCell ref="AB73:AB74"/>
    <mergeCell ref="Y73:AA73"/>
    <mergeCell ref="W70:AH70"/>
    <mergeCell ref="W71:AH71"/>
    <mergeCell ref="X72:AF72"/>
    <mergeCell ref="C73:D73"/>
    <mergeCell ref="F73:G73"/>
    <mergeCell ref="F57:G57"/>
    <mergeCell ref="C57:D57"/>
    <mergeCell ref="AD20:AF20"/>
    <mergeCell ref="Y20:AA20"/>
    <mergeCell ref="A72:I72"/>
    <mergeCell ref="A89:I89"/>
    <mergeCell ref="F125:G125"/>
    <mergeCell ref="K29:T29"/>
    <mergeCell ref="A54:I54"/>
    <mergeCell ref="A56:I56"/>
    <mergeCell ref="A106:I106"/>
    <mergeCell ref="AD90:AF90"/>
    <mergeCell ref="Y90:AA90"/>
    <mergeCell ref="X124:AF124"/>
    <mergeCell ref="AD125:AF125"/>
    <mergeCell ref="Y125:AA125"/>
    <mergeCell ref="A124:I124"/>
    <mergeCell ref="C125:D125"/>
    <mergeCell ref="C37:D37"/>
    <mergeCell ref="F37:G37"/>
    <mergeCell ref="W88:AH88"/>
    <mergeCell ref="A107:I107"/>
    <mergeCell ref="C108:D108"/>
    <mergeCell ref="F108:G108"/>
    <mergeCell ref="W122:AH122"/>
    <mergeCell ref="AI14:AT14"/>
    <mergeCell ref="AI16:AT16"/>
    <mergeCell ref="AI32:AT32"/>
    <mergeCell ref="L48:V48"/>
    <mergeCell ref="L170:V170"/>
    <mergeCell ref="L15:V15"/>
    <mergeCell ref="L16:V16"/>
    <mergeCell ref="L32:V32"/>
    <mergeCell ref="Y4:AA4"/>
    <mergeCell ref="AD4:AF4"/>
    <mergeCell ref="L137:V137"/>
    <mergeCell ref="X141:AF141"/>
    <mergeCell ref="X158:AF158"/>
    <mergeCell ref="AI66:AT66"/>
    <mergeCell ref="AI100:AT100"/>
    <mergeCell ref="AI65:AT65"/>
    <mergeCell ref="AI46:AT46"/>
    <mergeCell ref="AI47:AT47"/>
    <mergeCell ref="AI48:AT48"/>
    <mergeCell ref="AI67:AT67"/>
    <mergeCell ref="AI84:AT84"/>
    <mergeCell ref="AI85:AT85"/>
    <mergeCell ref="AI83:AT83"/>
    <mergeCell ref="AI99:AT99"/>
    <mergeCell ref="X3:AF3"/>
    <mergeCell ref="W18:AG18"/>
    <mergeCell ref="L66:V66"/>
    <mergeCell ref="L67:V67"/>
    <mergeCell ref="L85:V85"/>
    <mergeCell ref="W87:AH87"/>
    <mergeCell ref="X89:AF89"/>
    <mergeCell ref="L100:V100"/>
    <mergeCell ref="L119:V119"/>
    <mergeCell ref="X107:AF107"/>
    <mergeCell ref="Y108:AA108"/>
    <mergeCell ref="AD108:AF108"/>
    <mergeCell ref="AB108:AB117"/>
    <mergeCell ref="X19:AF19"/>
    <mergeCell ref="AD56:AF56"/>
    <mergeCell ref="Y56:AA56"/>
    <mergeCell ref="L253:V253"/>
    <mergeCell ref="L254:V254"/>
    <mergeCell ref="W241:AH241"/>
    <mergeCell ref="W242:AH242"/>
    <mergeCell ref="X243:AF243"/>
    <mergeCell ref="Y244:AA244"/>
    <mergeCell ref="AD244:AF244"/>
    <mergeCell ref="AI252:AT252"/>
    <mergeCell ref="AI253:AT253"/>
    <mergeCell ref="K244:T244"/>
    <mergeCell ref="L239:V239"/>
    <mergeCell ref="L238:V238"/>
    <mergeCell ref="AI220:AT220"/>
    <mergeCell ref="AI221:AT221"/>
    <mergeCell ref="AI239:AT239"/>
    <mergeCell ref="AI238:AT238"/>
    <mergeCell ref="A226:I226"/>
    <mergeCell ref="W224:AH224"/>
    <mergeCell ref="W225:AH225"/>
    <mergeCell ref="X226:AF226"/>
    <mergeCell ref="Y227:AA227"/>
    <mergeCell ref="AD227:AF227"/>
    <mergeCell ref="AI222:AT222"/>
    <mergeCell ref="AI237:AT237"/>
    <mergeCell ref="A243:I243"/>
    <mergeCell ref="W1:AG1"/>
    <mergeCell ref="W2:AG2"/>
    <mergeCell ref="AI15:AT15"/>
    <mergeCell ref="W17:AG17"/>
    <mergeCell ref="A123:I123"/>
    <mergeCell ref="A140:I140"/>
    <mergeCell ref="A88:I88"/>
    <mergeCell ref="A18:I18"/>
    <mergeCell ref="A35:I35"/>
    <mergeCell ref="A71:I71"/>
    <mergeCell ref="K133:T133"/>
    <mergeCell ref="K86:T86"/>
    <mergeCell ref="K87:T87"/>
    <mergeCell ref="K102:T102"/>
    <mergeCell ref="K59:T59"/>
    <mergeCell ref="A2:I2"/>
    <mergeCell ref="AI31:AT31"/>
    <mergeCell ref="AI30:AT30"/>
    <mergeCell ref="W35:AG35"/>
    <mergeCell ref="AJ44:AT44"/>
    <mergeCell ref="AI45:AT45"/>
    <mergeCell ref="X36:AF36"/>
    <mergeCell ref="A36:I36"/>
    <mergeCell ref="C4:D4"/>
    <mergeCell ref="K211:T211"/>
    <mergeCell ref="K212:T212"/>
    <mergeCell ref="K227:T227"/>
    <mergeCell ref="K228:T228"/>
    <mergeCell ref="K229:T229"/>
    <mergeCell ref="K181:T181"/>
    <mergeCell ref="K210:T210"/>
    <mergeCell ref="L221:V221"/>
    <mergeCell ref="L222:V222"/>
    <mergeCell ref="X55:AF55"/>
    <mergeCell ref="W53:AH53"/>
    <mergeCell ref="W54:AH54"/>
    <mergeCell ref="L47:V47"/>
    <mergeCell ref="L31:V31"/>
    <mergeCell ref="W105:AH105"/>
    <mergeCell ref="K148:T148"/>
    <mergeCell ref="K149:T149"/>
    <mergeCell ref="K150:T150"/>
    <mergeCell ref="K60:T60"/>
    <mergeCell ref="K72:T72"/>
    <mergeCell ref="K73:T73"/>
    <mergeCell ref="W34:AG34"/>
    <mergeCell ref="Y37:AA37"/>
    <mergeCell ref="AD37:AF37"/>
    <mergeCell ref="L120:V120"/>
    <mergeCell ref="K74:T74"/>
    <mergeCell ref="K58:T58"/>
    <mergeCell ref="W106:AH106"/>
    <mergeCell ref="W123:AH123"/>
    <mergeCell ref="L136:V136"/>
    <mergeCell ref="L84:V84"/>
    <mergeCell ref="L101:V101"/>
    <mergeCell ref="A174:I174"/>
    <mergeCell ref="L187:V187"/>
    <mergeCell ref="L202:V202"/>
    <mergeCell ref="K163:T163"/>
    <mergeCell ref="K164:T164"/>
    <mergeCell ref="K165:T165"/>
    <mergeCell ref="K179:T179"/>
    <mergeCell ref="K180:T180"/>
    <mergeCell ref="K134:T134"/>
    <mergeCell ref="K135:T135"/>
    <mergeCell ref="F90:G90"/>
    <mergeCell ref="C90:D90"/>
    <mergeCell ref="L152:V152"/>
    <mergeCell ref="A141:I141"/>
    <mergeCell ref="C142:D142"/>
    <mergeCell ref="F142:G142"/>
    <mergeCell ref="A158:I158"/>
    <mergeCell ref="C159:D159"/>
    <mergeCell ref="F159:G159"/>
    <mergeCell ref="AI136:AT136"/>
    <mergeCell ref="AI169:AT169"/>
    <mergeCell ref="AI168:AT168"/>
    <mergeCell ref="AI118:AT118"/>
    <mergeCell ref="AI120:AT120"/>
    <mergeCell ref="AI135:AT135"/>
    <mergeCell ref="AI137:AT137"/>
    <mergeCell ref="AI151:AT151"/>
    <mergeCell ref="AI153:AT153"/>
    <mergeCell ref="W139:AH139"/>
    <mergeCell ref="W140:AH140"/>
    <mergeCell ref="AI152:AT152"/>
    <mergeCell ref="W156:AH156"/>
    <mergeCell ref="W157:AH157"/>
    <mergeCell ref="AI186:AT186"/>
    <mergeCell ref="W190:AH190"/>
    <mergeCell ref="Y142:AA142"/>
    <mergeCell ref="AD142:AF142"/>
    <mergeCell ref="W173:AH173"/>
    <mergeCell ref="W174:AH174"/>
    <mergeCell ref="X175:AF175"/>
    <mergeCell ref="Y176:AA176"/>
    <mergeCell ref="AD176:AF176"/>
    <mergeCell ref="W209:AH209"/>
    <mergeCell ref="W189:AH189"/>
    <mergeCell ref="AI202:AT202"/>
    <mergeCell ref="W208:AH208"/>
    <mergeCell ref="L153:V153"/>
    <mergeCell ref="L169:V169"/>
    <mergeCell ref="AI170:AT170"/>
    <mergeCell ref="A175:I175"/>
    <mergeCell ref="AI187:AT187"/>
    <mergeCell ref="AI188:AT188"/>
    <mergeCell ref="L188:V188"/>
    <mergeCell ref="AI203:AT203"/>
    <mergeCell ref="AI201:AT201"/>
    <mergeCell ref="L203:V203"/>
    <mergeCell ref="A191:I191"/>
    <mergeCell ref="Y159:AA159"/>
    <mergeCell ref="F176:G176"/>
    <mergeCell ref="C176:D176"/>
    <mergeCell ref="Y192:AA192"/>
    <mergeCell ref="A190:I190"/>
    <mergeCell ref="A209:I209"/>
    <mergeCell ref="A157:I157"/>
    <mergeCell ref="C260:D260"/>
    <mergeCell ref="F260:G260"/>
    <mergeCell ref="L287:V287"/>
    <mergeCell ref="L288:V288"/>
    <mergeCell ref="AI287:AT287"/>
    <mergeCell ref="AI288:AT288"/>
    <mergeCell ref="W291:AH291"/>
    <mergeCell ref="AI254:AT254"/>
    <mergeCell ref="W257:AH257"/>
    <mergeCell ref="W258:AH258"/>
    <mergeCell ref="X259:AF259"/>
    <mergeCell ref="L270:V270"/>
    <mergeCell ref="L271:V271"/>
    <mergeCell ref="AI269:AT269"/>
    <mergeCell ref="AI270:AT270"/>
    <mergeCell ref="AI271:AT271"/>
    <mergeCell ref="Y260:AA260"/>
    <mergeCell ref="AD260:AF260"/>
    <mergeCell ref="L285:U285"/>
    <mergeCell ref="A258:I258"/>
    <mergeCell ref="A259:I259"/>
    <mergeCell ref="K257:T257"/>
    <mergeCell ref="W292:AH292"/>
    <mergeCell ref="AI304:AT304"/>
    <mergeCell ref="AI305:AT305"/>
    <mergeCell ref="A274:I274"/>
    <mergeCell ref="A275:I275"/>
    <mergeCell ref="W273:AH273"/>
    <mergeCell ref="W274:AG274"/>
    <mergeCell ref="AI286:AT286"/>
    <mergeCell ref="L304:V304"/>
    <mergeCell ref="L305:V305"/>
    <mergeCell ref="AI303:AT303"/>
    <mergeCell ref="X275:AF275"/>
    <mergeCell ref="AD276:AF276"/>
    <mergeCell ref="Y276:AA276"/>
    <mergeCell ref="A293:I293"/>
    <mergeCell ref="C294:D294"/>
    <mergeCell ref="AD294:AF294"/>
    <mergeCell ref="X293:AF293"/>
    <mergeCell ref="Y294:AA294"/>
    <mergeCell ref="F294:G294"/>
    <mergeCell ref="F276:G276"/>
    <mergeCell ref="C276:D276"/>
    <mergeCell ref="A292:I292"/>
    <mergeCell ref="F244:G244"/>
    <mergeCell ref="C244:D244"/>
    <mergeCell ref="F227:G227"/>
    <mergeCell ref="C227:D227"/>
    <mergeCell ref="C211:D211"/>
    <mergeCell ref="C192:D192"/>
    <mergeCell ref="F192:G192"/>
    <mergeCell ref="A225:I225"/>
    <mergeCell ref="A242:I242"/>
    <mergeCell ref="A210:I210"/>
  </mergeCells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SheetA</vt:lpstr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2019-08-05T19:37:52Z</dcterms:modified>
</cp:coreProperties>
</file>